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bancolombia-my.sharepoint.com/personal/lsierra_bancolombia_com_co/Documents/Seguimiento/Requerimientos Legales/F426- Tarifario/"/>
    </mc:Choice>
  </mc:AlternateContent>
  <xr:revisionPtr revIDLastSave="8" documentId="8_{7FF1091C-4ABB-493D-ADB3-16679FD2405F}" xr6:coauthVersionLast="47" xr6:coauthVersionMax="47" xr10:uidLastSave="{FB54290B-C87F-4335-8C84-62703A14694B}"/>
  <bookViews>
    <workbookView xWindow="-110" yWindow="-110" windowWidth="19420" windowHeight="10420" xr2:uid="{00000000-000D-0000-FFFF-FFFF00000000}"/>
  </bookViews>
  <sheets>
    <sheet name="Simulador" sheetId="4" r:id="rId1"/>
    <sheet name="Tablas" sheetId="5" r:id="rId2"/>
    <sheet name="Front" sheetId="1" r:id="rId3"/>
    <sheet name="Calculos" sheetId="2" r:id="rId4"/>
    <sheet name="Seguros" sheetId="3" state="hidden" r:id="rId5"/>
  </sheets>
  <definedNames>
    <definedName name="Decisor">Front!$A$102:$A$103</definedName>
    <definedName name="Meses">Front!$B$102:$B$117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4" i="4" l="1"/>
  <c r="C25" i="4"/>
  <c r="C22" i="4"/>
  <c r="G22" i="4" s="1"/>
  <c r="F21" i="4"/>
  <c r="C31" i="4"/>
  <c r="B18" i="1"/>
  <c r="E23" i="4" l="1"/>
  <c r="I21" i="4"/>
  <c r="J21" i="4" s="1"/>
  <c r="B102" i="1"/>
  <c r="C6" i="3"/>
  <c r="G23" i="4" l="1"/>
  <c r="E24" i="4"/>
  <c r="G24" i="4" s="1"/>
  <c r="F22" i="4"/>
  <c r="H5" i="2"/>
  <c r="G5" i="2"/>
  <c r="F5" i="2"/>
  <c r="E5" i="2"/>
  <c r="K5" i="2"/>
  <c r="I6" i="2" s="1"/>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219" i="2"/>
  <c r="D220" i="2"/>
  <c r="D221" i="2"/>
  <c r="D222" i="2"/>
  <c r="D223" i="2"/>
  <c r="D224" i="2"/>
  <c r="D225" i="2"/>
  <c r="D226" i="2"/>
  <c r="D227" i="2"/>
  <c r="D228" i="2"/>
  <c r="D229" i="2"/>
  <c r="D230" i="2"/>
  <c r="D231" i="2"/>
  <c r="D232" i="2"/>
  <c r="D233" i="2"/>
  <c r="D234" i="2"/>
  <c r="D235" i="2"/>
  <c r="D236" i="2"/>
  <c r="D237" i="2"/>
  <c r="D238" i="2"/>
  <c r="D239" i="2"/>
  <c r="D240" i="2"/>
  <c r="D241" i="2"/>
  <c r="D242" i="2"/>
  <c r="D243" i="2"/>
  <c r="D244" i="2"/>
  <c r="D245" i="2"/>
  <c r="C186" i="2"/>
  <c r="C187" i="2"/>
  <c r="C188" i="2"/>
  <c r="C189" i="2"/>
  <c r="C190" i="2"/>
  <c r="C191" i="2"/>
  <c r="C192" i="2"/>
  <c r="C193" i="2"/>
  <c r="C194" i="2"/>
  <c r="C195" i="2"/>
  <c r="C196" i="2"/>
  <c r="C197" i="2"/>
  <c r="C198" i="2"/>
  <c r="C199" i="2"/>
  <c r="C200" i="2"/>
  <c r="C201" i="2"/>
  <c r="C202" i="2"/>
  <c r="C203" i="2"/>
  <c r="C204" i="2"/>
  <c r="C205" i="2"/>
  <c r="C206" i="2"/>
  <c r="C207" i="2"/>
  <c r="C208" i="2"/>
  <c r="C209" i="2"/>
  <c r="C210" i="2"/>
  <c r="C211" i="2"/>
  <c r="C212" i="2"/>
  <c r="C213" i="2"/>
  <c r="C214" i="2"/>
  <c r="C215" i="2"/>
  <c r="C216" i="2"/>
  <c r="C217" i="2"/>
  <c r="C218" i="2"/>
  <c r="C219" i="2"/>
  <c r="C220" i="2"/>
  <c r="C221" i="2"/>
  <c r="C222" i="2"/>
  <c r="C223" i="2"/>
  <c r="C224" i="2"/>
  <c r="C225" i="2"/>
  <c r="C226" i="2"/>
  <c r="C227" i="2"/>
  <c r="C228" i="2"/>
  <c r="C229" i="2"/>
  <c r="C230" i="2"/>
  <c r="C231" i="2"/>
  <c r="C232" i="2"/>
  <c r="C233" i="2"/>
  <c r="C234" i="2"/>
  <c r="C235" i="2"/>
  <c r="C236" i="2"/>
  <c r="C237" i="2"/>
  <c r="C238" i="2"/>
  <c r="C239" i="2"/>
  <c r="C240" i="2"/>
  <c r="C241" i="2"/>
  <c r="C242" i="2"/>
  <c r="C243" i="2"/>
  <c r="C244" i="2"/>
  <c r="C245" i="2"/>
  <c r="F8" i="3"/>
  <c r="F9" i="3" s="1"/>
  <c r="F10" i="3" s="1"/>
  <c r="F11" i="3" s="1"/>
  <c r="F12" i="3" s="1"/>
  <c r="F13" i="3" s="1"/>
  <c r="F14" i="3" s="1"/>
  <c r="F15" i="3" s="1"/>
  <c r="F16" i="3" s="1"/>
  <c r="F17" i="3" s="1"/>
  <c r="F18" i="3" s="1"/>
  <c r="F19" i="3" s="1"/>
  <c r="F20" i="3" s="1"/>
  <c r="F21" i="3" s="1"/>
  <c r="F22" i="3" s="1"/>
  <c r="F23" i="3" s="1"/>
  <c r="F24" i="3" s="1"/>
  <c r="F25" i="3" s="1"/>
  <c r="F26" i="3" s="1"/>
  <c r="F7" i="3"/>
  <c r="G6" i="3"/>
  <c r="G7" i="3" s="1"/>
  <c r="G8" i="3" s="1"/>
  <c r="G9" i="3" s="1"/>
  <c r="G10" i="3" s="1"/>
  <c r="G11" i="3" s="1"/>
  <c r="G12" i="3" s="1"/>
  <c r="G13" i="3" s="1"/>
  <c r="G14" i="3" s="1"/>
  <c r="G15" i="3" s="1"/>
  <c r="G16" i="3" s="1"/>
  <c r="G17" i="3" s="1"/>
  <c r="G18" i="3" s="1"/>
  <c r="G19" i="3" s="1"/>
  <c r="G20" i="3" s="1"/>
  <c r="G21" i="3" s="1"/>
  <c r="G22" i="3" s="1"/>
  <c r="G23" i="3" s="1"/>
  <c r="G24" i="3" s="1"/>
  <c r="G25" i="3" s="1"/>
  <c r="G26" i="3" s="1"/>
  <c r="L5" i="2"/>
  <c r="L6" i="2" s="1"/>
  <c r="L7" i="2" s="1"/>
  <c r="H22" i="4" l="1"/>
  <c r="I22" i="4" s="1"/>
  <c r="E25" i="4"/>
  <c r="G25" i="4" s="1"/>
  <c r="M5" i="2"/>
  <c r="L8" i="2"/>
  <c r="M7" i="2"/>
  <c r="M6" i="2"/>
  <c r="B7" i="3"/>
  <c r="C7" i="3" s="1"/>
  <c r="B8" i="3" s="1"/>
  <c r="C8" i="3" s="1"/>
  <c r="B9" i="3" s="1"/>
  <c r="C9" i="3" s="1"/>
  <c r="B10" i="3" s="1"/>
  <c r="C10" i="3" s="1"/>
  <c r="B11" i="3" s="1"/>
  <c r="C11" i="3" s="1"/>
  <c r="B12" i="3" s="1"/>
  <c r="C12" i="3" s="1"/>
  <c r="B13" i="3" s="1"/>
  <c r="C13" i="3" s="1"/>
  <c r="B14" i="3" s="1"/>
  <c r="C14" i="3" s="1"/>
  <c r="B15" i="3" s="1"/>
  <c r="C15" i="3" s="1"/>
  <c r="B16" i="3" s="1"/>
  <c r="A6" i="3"/>
  <c r="J22" i="4" l="1"/>
  <c r="F23" i="4" s="1"/>
  <c r="E26" i="4"/>
  <c r="G26" i="4" s="1"/>
  <c r="C16" i="3"/>
  <c r="B17" i="3" s="1"/>
  <c r="C17" i="3" s="1"/>
  <c r="B18" i="3" s="1"/>
  <c r="C18" i="3" s="1"/>
  <c r="B19" i="3" s="1"/>
  <c r="C19" i="3" s="1"/>
  <c r="B20" i="3" s="1"/>
  <c r="C20" i="3" s="1"/>
  <c r="B21" i="3" s="1"/>
  <c r="C21" i="3" s="1"/>
  <c r="B22" i="3" s="1"/>
  <c r="C22" i="3" s="1"/>
  <c r="B23" i="3" s="1"/>
  <c r="C23" i="3" s="1"/>
  <c r="B24" i="3" s="1"/>
  <c r="C24" i="3" s="1"/>
  <c r="B25" i="3" s="1"/>
  <c r="C25" i="3" s="1"/>
  <c r="B26" i="3" s="1"/>
  <c r="C26" i="3" s="1"/>
  <c r="M8" i="2"/>
  <c r="L9" i="2"/>
  <c r="E6" i="3"/>
  <c r="D6" i="3"/>
  <c r="A7" i="3"/>
  <c r="H23" i="4" l="1"/>
  <c r="I23" i="4" s="1"/>
  <c r="E27" i="4"/>
  <c r="G27" i="4" s="1"/>
  <c r="M9" i="2"/>
  <c r="L10" i="2"/>
  <c r="A8" i="3"/>
  <c r="D7" i="3"/>
  <c r="E7" i="3"/>
  <c r="J23" i="4" l="1"/>
  <c r="E28" i="4"/>
  <c r="G28" i="4" s="1"/>
  <c r="L11" i="2"/>
  <c r="M10" i="2"/>
  <c r="A9" i="3"/>
  <c r="E8" i="3"/>
  <c r="D8" i="3"/>
  <c r="F24" i="4" l="1"/>
  <c r="E29" i="4"/>
  <c r="G29" i="4" s="1"/>
  <c r="L12" i="2"/>
  <c r="M11" i="2"/>
  <c r="D26" i="2"/>
  <c r="D24" i="2"/>
  <c r="D28" i="2"/>
  <c r="D25" i="2"/>
  <c r="D29" i="2"/>
  <c r="D27" i="2"/>
  <c r="A10" i="3"/>
  <c r="E9" i="3"/>
  <c r="D31" i="2" s="1"/>
  <c r="D9" i="3"/>
  <c r="H24" i="4" l="1"/>
  <c r="I24" i="4" s="1"/>
  <c r="E30" i="4"/>
  <c r="G30" i="4" s="1"/>
  <c r="D32" i="2"/>
  <c r="D30" i="2"/>
  <c r="L13" i="2"/>
  <c r="M12" i="2"/>
  <c r="A11" i="3"/>
  <c r="D10" i="3"/>
  <c r="E10" i="3"/>
  <c r="D44" i="2" s="1"/>
  <c r="D34" i="2"/>
  <c r="D38" i="2"/>
  <c r="D36" i="2"/>
  <c r="D40" i="2"/>
  <c r="D33" i="2"/>
  <c r="D37" i="2"/>
  <c r="D35" i="2"/>
  <c r="D43" i="2"/>
  <c r="D39" i="2"/>
  <c r="D41" i="2"/>
  <c r="J24" i="4" l="1"/>
  <c r="F25" i="4" s="1"/>
  <c r="E31" i="4"/>
  <c r="G31" i="4" s="1"/>
  <c r="D42" i="2"/>
  <c r="M13" i="2"/>
  <c r="L14" i="2"/>
  <c r="D48" i="2"/>
  <c r="D52" i="2"/>
  <c r="D47" i="2"/>
  <c r="D53" i="2"/>
  <c r="D49" i="2"/>
  <c r="D45" i="2"/>
  <c r="D50" i="2"/>
  <c r="D46" i="2"/>
  <c r="D51" i="2"/>
  <c r="A12" i="3"/>
  <c r="D11" i="3"/>
  <c r="E11" i="3"/>
  <c r="D56" i="2" s="1"/>
  <c r="H25" i="4" l="1"/>
  <c r="I25" i="4" s="1"/>
  <c r="E32" i="4"/>
  <c r="G32" i="4" s="1"/>
  <c r="D55" i="2"/>
  <c r="D54" i="2"/>
  <c r="L15" i="2"/>
  <c r="M14" i="2"/>
  <c r="D60" i="2"/>
  <c r="D64" i="2"/>
  <c r="D58" i="2"/>
  <c r="D63" i="2"/>
  <c r="D59" i="2"/>
  <c r="D65" i="2"/>
  <c r="D61" i="2"/>
  <c r="D57" i="2"/>
  <c r="D62" i="2"/>
  <c r="A13" i="3"/>
  <c r="D12" i="3"/>
  <c r="E12" i="3"/>
  <c r="D68" i="2" s="1"/>
  <c r="J25" i="4" l="1"/>
  <c r="F26" i="4" s="1"/>
  <c r="E33" i="4"/>
  <c r="G33" i="4" s="1"/>
  <c r="D67" i="2"/>
  <c r="D66" i="2"/>
  <c r="M15" i="2"/>
  <c r="L16" i="2"/>
  <c r="D72" i="2"/>
  <c r="D76" i="2"/>
  <c r="D69" i="2"/>
  <c r="D74" i="2"/>
  <c r="D70" i="2"/>
  <c r="D75" i="2"/>
  <c r="D71" i="2"/>
  <c r="D77" i="2"/>
  <c r="D73" i="2"/>
  <c r="A14" i="3"/>
  <c r="E13" i="3"/>
  <c r="D80" i="2" s="1"/>
  <c r="D13" i="3"/>
  <c r="H26" i="4" l="1"/>
  <c r="I26" i="4" s="1"/>
  <c r="E34" i="4"/>
  <c r="G34" i="4" s="1"/>
  <c r="D78" i="2"/>
  <c r="D79" i="2"/>
  <c r="M16" i="2"/>
  <c r="L17" i="2"/>
  <c r="D84" i="2"/>
  <c r="D88" i="2"/>
  <c r="D85" i="2"/>
  <c r="D81" i="2"/>
  <c r="D86" i="2"/>
  <c r="D82" i="2"/>
  <c r="D87" i="2"/>
  <c r="D83" i="2"/>
  <c r="D89" i="2"/>
  <c r="A15" i="3"/>
  <c r="E14" i="3"/>
  <c r="D92" i="2" s="1"/>
  <c r="D14" i="3"/>
  <c r="J26" i="4" l="1"/>
  <c r="F27" i="4" s="1"/>
  <c r="E35" i="4"/>
  <c r="G35" i="4" s="1"/>
  <c r="D90" i="2"/>
  <c r="D91" i="2"/>
  <c r="L18" i="2"/>
  <c r="M17" i="2"/>
  <c r="D96" i="2"/>
  <c r="D100" i="2"/>
  <c r="D95" i="2"/>
  <c r="D101" i="2"/>
  <c r="D97" i="2"/>
  <c r="D93" i="2"/>
  <c r="D98" i="2"/>
  <c r="D94" i="2"/>
  <c r="D99" i="2"/>
  <c r="A16" i="3"/>
  <c r="D15" i="3"/>
  <c r="E15" i="3"/>
  <c r="D104" i="2" s="1"/>
  <c r="H27" i="4" l="1"/>
  <c r="I27" i="4" s="1"/>
  <c r="E36" i="4"/>
  <c r="G36" i="4" s="1"/>
  <c r="D102" i="2"/>
  <c r="D103" i="2"/>
  <c r="L19" i="2"/>
  <c r="M18" i="2"/>
  <c r="A17" i="3"/>
  <c r="E16" i="3"/>
  <c r="D115" i="2" s="1"/>
  <c r="D16" i="3"/>
  <c r="D108" i="2"/>
  <c r="D112" i="2"/>
  <c r="D106" i="2"/>
  <c r="D111" i="2"/>
  <c r="D107" i="2"/>
  <c r="D113" i="2"/>
  <c r="D109" i="2"/>
  <c r="D105" i="2"/>
  <c r="D110" i="2"/>
  <c r="J27" i="4" l="1"/>
  <c r="F28" i="4" s="1"/>
  <c r="E37" i="4"/>
  <c r="G37" i="4" s="1"/>
  <c r="D114" i="2"/>
  <c r="D116" i="2"/>
  <c r="L20" i="2"/>
  <c r="M19" i="2"/>
  <c r="D120" i="2"/>
  <c r="D124" i="2"/>
  <c r="D117" i="2"/>
  <c r="D122" i="2"/>
  <c r="D118" i="2"/>
  <c r="D123" i="2"/>
  <c r="D119" i="2"/>
  <c r="D125" i="2"/>
  <c r="D121" i="2"/>
  <c r="A18" i="3"/>
  <c r="E17" i="3"/>
  <c r="D128" i="2" s="1"/>
  <c r="D17" i="3"/>
  <c r="H28" i="4" l="1"/>
  <c r="I28" i="4" s="1"/>
  <c r="E38" i="4"/>
  <c r="G38" i="4" s="1"/>
  <c r="D127" i="2"/>
  <c r="D126" i="2"/>
  <c r="L21" i="2"/>
  <c r="M20" i="2"/>
  <c r="D132" i="2"/>
  <c r="D136" i="2"/>
  <c r="D133" i="2"/>
  <c r="D129" i="2"/>
  <c r="D134" i="2"/>
  <c r="D130" i="2"/>
  <c r="D135" i="2"/>
  <c r="D131" i="2"/>
  <c r="D137" i="2"/>
  <c r="D18" i="3"/>
  <c r="E18" i="3"/>
  <c r="D140" i="2" s="1"/>
  <c r="A19" i="3"/>
  <c r="J28" i="4" l="1"/>
  <c r="F29" i="4" s="1"/>
  <c r="H29" i="4" s="1"/>
  <c r="I29" i="4" s="1"/>
  <c r="E39" i="4"/>
  <c r="D138" i="2"/>
  <c r="D139" i="2"/>
  <c r="L22" i="2"/>
  <c r="M21" i="2"/>
  <c r="D144" i="2"/>
  <c r="D148" i="2"/>
  <c r="D143" i="2"/>
  <c r="D149" i="2"/>
  <c r="D145" i="2"/>
  <c r="D141" i="2"/>
  <c r="D146" i="2"/>
  <c r="D142" i="2"/>
  <c r="D147" i="2"/>
  <c r="D19" i="3"/>
  <c r="E19" i="3"/>
  <c r="D152" i="2" s="1"/>
  <c r="A20" i="3"/>
  <c r="D20" i="3" s="1"/>
  <c r="J29" i="4" l="1"/>
  <c r="F30" i="4" s="1"/>
  <c r="H30" i="4" s="1"/>
  <c r="I30" i="4" s="1"/>
  <c r="G39" i="4"/>
  <c r="E40" i="4"/>
  <c r="D150" i="2"/>
  <c r="D151" i="2"/>
  <c r="L23" i="2"/>
  <c r="M22" i="2"/>
  <c r="E20" i="3"/>
  <c r="D162" i="2" s="1"/>
  <c r="A21" i="3"/>
  <c r="D156" i="2"/>
  <c r="D160" i="2"/>
  <c r="D154" i="2"/>
  <c r="D159" i="2"/>
  <c r="D155" i="2"/>
  <c r="D161" i="2"/>
  <c r="D157" i="2"/>
  <c r="D153" i="2"/>
  <c r="D158" i="2"/>
  <c r="D163" i="2"/>
  <c r="J30" i="4" l="1"/>
  <c r="F31" i="4" s="1"/>
  <c r="H31" i="4" s="1"/>
  <c r="I31" i="4" s="1"/>
  <c r="G40" i="4"/>
  <c r="E41" i="4"/>
  <c r="D164" i="2"/>
  <c r="L24" i="2"/>
  <c r="M23" i="2"/>
  <c r="E21" i="3"/>
  <c r="D175" i="2" s="1"/>
  <c r="D21" i="3"/>
  <c r="A22" i="3"/>
  <c r="D168" i="2"/>
  <c r="D172" i="2"/>
  <c r="D165" i="2"/>
  <c r="D170" i="2"/>
  <c r="D171" i="2"/>
  <c r="D167" i="2"/>
  <c r="D173" i="2"/>
  <c r="D169" i="2"/>
  <c r="D166" i="2"/>
  <c r="J31" i="4" l="1"/>
  <c r="F32" i="4" s="1"/>
  <c r="G41" i="4"/>
  <c r="E42" i="4"/>
  <c r="D174" i="2"/>
  <c r="D176" i="2"/>
  <c r="L25" i="2"/>
  <c r="M24" i="2"/>
  <c r="D22" i="3"/>
  <c r="E22" i="3"/>
  <c r="A23" i="3"/>
  <c r="D180" i="2"/>
  <c r="D184" i="2"/>
  <c r="D181" i="2"/>
  <c r="D177" i="2"/>
  <c r="D178" i="2"/>
  <c r="D183" i="2"/>
  <c r="D179" i="2"/>
  <c r="D185" i="2"/>
  <c r="D182" i="2"/>
  <c r="G42" i="4" l="1"/>
  <c r="H32" i="4"/>
  <c r="E43" i="4"/>
  <c r="L26" i="2"/>
  <c r="M25" i="2"/>
  <c r="B22" i="1"/>
  <c r="D23" i="3"/>
  <c r="E23" i="3"/>
  <c r="A24" i="3"/>
  <c r="I32" i="4" l="1"/>
  <c r="J32" i="4" s="1"/>
  <c r="F33" i="4" s="1"/>
  <c r="G43" i="4"/>
  <c r="E44" i="4"/>
  <c r="L27" i="2"/>
  <c r="M26" i="2"/>
  <c r="D24" i="3"/>
  <c r="E24" i="3"/>
  <c r="A25" i="3"/>
  <c r="G44" i="4" l="1"/>
  <c r="H33" i="4"/>
  <c r="E45" i="4"/>
  <c r="L28" i="2"/>
  <c r="M27" i="2"/>
  <c r="E25" i="3"/>
  <c r="D25" i="3"/>
  <c r="A26" i="3"/>
  <c r="I33" i="4" l="1"/>
  <c r="J33" i="4" s="1"/>
  <c r="F34" i="4" s="1"/>
  <c r="G45" i="4"/>
  <c r="J45" i="4"/>
  <c r="L29" i="2"/>
  <c r="M28" i="2"/>
  <c r="E26" i="3"/>
  <c r="D26" i="3"/>
  <c r="H34" i="4" l="1"/>
  <c r="I34" i="4" s="1"/>
  <c r="L30" i="2"/>
  <c r="M29" i="2"/>
  <c r="J34" i="4" l="1"/>
  <c r="F35" i="4" s="1"/>
  <c r="H35" i="4" s="1"/>
  <c r="I35" i="4" s="1"/>
  <c r="M30" i="2"/>
  <c r="L31" i="2"/>
  <c r="J35" i="4" l="1"/>
  <c r="F36" i="4" s="1"/>
  <c r="L32" i="2"/>
  <c r="M31" i="2"/>
  <c r="H36" i="4" l="1"/>
  <c r="I36" i="4" s="1"/>
  <c r="L33" i="2"/>
  <c r="M32" i="2"/>
  <c r="J36" i="4" l="1"/>
  <c r="F37" i="4" s="1"/>
  <c r="M33" i="2"/>
  <c r="L34" i="2"/>
  <c r="H37" i="4" l="1"/>
  <c r="I37" i="4" s="1"/>
  <c r="L35" i="2"/>
  <c r="M34" i="2"/>
  <c r="J37" i="4" l="1"/>
  <c r="F38" i="4" s="1"/>
  <c r="L36" i="2"/>
  <c r="M35" i="2"/>
  <c r="H38" i="4" l="1"/>
  <c r="I38" i="4" s="1"/>
  <c r="L37" i="2"/>
  <c r="M36" i="2"/>
  <c r="J38" i="4" l="1"/>
  <c r="F39" i="4" s="1"/>
  <c r="L38" i="2"/>
  <c r="M37" i="2"/>
  <c r="H39" i="4" l="1"/>
  <c r="I39" i="4" s="1"/>
  <c r="L39" i="2"/>
  <c r="M38" i="2"/>
  <c r="J39" i="4" l="1"/>
  <c r="F40" i="4" s="1"/>
  <c r="L40" i="2"/>
  <c r="M39" i="2"/>
  <c r="H40" i="4" l="1"/>
  <c r="I40" i="4" s="1"/>
  <c r="L41" i="2"/>
  <c r="M40" i="2"/>
  <c r="J40" i="4" l="1"/>
  <c r="F41" i="4" s="1"/>
  <c r="L42" i="2"/>
  <c r="M41" i="2"/>
  <c r="H41" i="4" l="1"/>
  <c r="I41" i="4" s="1"/>
  <c r="L43" i="2"/>
  <c r="M42" i="2"/>
  <c r="J41" i="4" l="1"/>
  <c r="F42" i="4" s="1"/>
  <c r="L44" i="2"/>
  <c r="M43" i="2"/>
  <c r="H42" i="4" l="1"/>
  <c r="I42" i="4" s="1"/>
  <c r="L45" i="2"/>
  <c r="M44" i="2"/>
  <c r="J42" i="4" l="1"/>
  <c r="F43" i="4" s="1"/>
  <c r="L46" i="2"/>
  <c r="M45" i="2"/>
  <c r="H43" i="4" l="1"/>
  <c r="I43" i="4" s="1"/>
  <c r="L47" i="2"/>
  <c r="M46" i="2"/>
  <c r="J43" i="4" l="1"/>
  <c r="F44" i="4" s="1"/>
  <c r="L48" i="2"/>
  <c r="M47" i="2"/>
  <c r="H44" i="4" l="1"/>
  <c r="I44" i="4" s="1"/>
  <c r="L49" i="2"/>
  <c r="M48" i="2"/>
  <c r="J44" i="4" l="1"/>
  <c r="F45" i="4" s="1"/>
  <c r="H45" i="4" s="1"/>
  <c r="I45" i="4" s="1"/>
  <c r="L50" i="2"/>
  <c r="M49" i="2"/>
  <c r="L51" i="2" l="1"/>
  <c r="M50" i="2"/>
  <c r="L52" i="2" l="1"/>
  <c r="M51" i="2"/>
  <c r="L53" i="2" l="1"/>
  <c r="M52" i="2"/>
  <c r="L54" i="2" l="1"/>
  <c r="M53" i="2"/>
  <c r="L55" i="2" l="1"/>
  <c r="M54" i="2"/>
  <c r="L56" i="2" l="1"/>
  <c r="M55" i="2"/>
  <c r="L57" i="2" l="1"/>
  <c r="M56" i="2"/>
  <c r="L58" i="2" l="1"/>
  <c r="M57" i="2"/>
  <c r="L59" i="2" l="1"/>
  <c r="M58" i="2"/>
  <c r="L60" i="2" l="1"/>
  <c r="M59" i="2"/>
  <c r="L61" i="2" l="1"/>
  <c r="M60" i="2"/>
  <c r="L62" i="2" l="1"/>
  <c r="M61" i="2"/>
  <c r="L63" i="2" l="1"/>
  <c r="M62" i="2"/>
  <c r="L64" i="2" l="1"/>
  <c r="M63" i="2"/>
  <c r="C30" i="4" l="1"/>
  <c r="C28" i="4" s="1"/>
  <c r="L65" i="2"/>
  <c r="M64" i="2"/>
  <c r="C34" i="4" l="1"/>
  <c r="D30" i="4"/>
  <c r="L66" i="2"/>
  <c r="M65" i="2"/>
  <c r="L67" i="2" l="1"/>
  <c r="M66" i="2"/>
  <c r="L68" i="2" l="1"/>
  <c r="M67" i="2"/>
  <c r="L69" i="2" l="1"/>
  <c r="M68" i="2"/>
  <c r="L70" i="2" l="1"/>
  <c r="M69" i="2"/>
  <c r="L71" i="2" l="1"/>
  <c r="M70" i="2"/>
  <c r="L72" i="2" l="1"/>
  <c r="M71" i="2"/>
  <c r="L73" i="2" l="1"/>
  <c r="M72" i="2"/>
  <c r="L74" i="2" l="1"/>
  <c r="M73" i="2"/>
  <c r="L75" i="2" l="1"/>
  <c r="M74" i="2"/>
  <c r="L76" i="2" l="1"/>
  <c r="M75" i="2"/>
  <c r="L77" i="2" l="1"/>
  <c r="M76" i="2"/>
  <c r="L78" i="2" l="1"/>
  <c r="M77" i="2"/>
  <c r="L79" i="2" l="1"/>
  <c r="M78" i="2"/>
  <c r="L80" i="2" l="1"/>
  <c r="M79" i="2"/>
  <c r="L81" i="2" l="1"/>
  <c r="M80" i="2"/>
  <c r="L82" i="2" l="1"/>
  <c r="M81" i="2"/>
  <c r="L83" i="2" l="1"/>
  <c r="M82" i="2"/>
  <c r="L84" i="2" l="1"/>
  <c r="M83" i="2"/>
  <c r="L85" i="2" l="1"/>
  <c r="M84" i="2"/>
  <c r="L86" i="2" l="1"/>
  <c r="M85" i="2"/>
  <c r="L87" i="2" l="1"/>
  <c r="M86" i="2"/>
  <c r="L88" i="2" l="1"/>
  <c r="M87" i="2"/>
  <c r="L89" i="2" l="1"/>
  <c r="M88" i="2"/>
  <c r="L90" i="2" l="1"/>
  <c r="M89" i="2"/>
  <c r="L91" i="2" l="1"/>
  <c r="M90" i="2"/>
  <c r="L92" i="2" l="1"/>
  <c r="M91" i="2"/>
  <c r="L93" i="2" l="1"/>
  <c r="M92" i="2"/>
  <c r="L94" i="2" l="1"/>
  <c r="M93" i="2"/>
  <c r="L95" i="2" l="1"/>
  <c r="M94" i="2"/>
  <c r="L96" i="2" l="1"/>
  <c r="M95" i="2"/>
  <c r="L97" i="2" l="1"/>
  <c r="M96" i="2"/>
  <c r="L98" i="2" l="1"/>
  <c r="M97" i="2"/>
  <c r="L99" i="2" l="1"/>
  <c r="M98" i="2"/>
  <c r="L100" i="2" l="1"/>
  <c r="M99" i="2"/>
  <c r="L101" i="2" l="1"/>
  <c r="M100" i="2"/>
  <c r="L102" i="2" l="1"/>
  <c r="M101" i="2"/>
  <c r="L103" i="2" l="1"/>
  <c r="M102" i="2"/>
  <c r="L104" i="2" l="1"/>
  <c r="M103" i="2"/>
  <c r="L105" i="2" l="1"/>
  <c r="M104" i="2"/>
  <c r="L106" i="2" l="1"/>
  <c r="M105" i="2"/>
  <c r="L107" i="2" l="1"/>
  <c r="M106" i="2"/>
  <c r="L108" i="2" l="1"/>
  <c r="M107" i="2"/>
  <c r="L109" i="2" l="1"/>
  <c r="M108" i="2"/>
  <c r="L110" i="2" l="1"/>
  <c r="M109" i="2"/>
  <c r="L111" i="2" l="1"/>
  <c r="M110" i="2"/>
  <c r="L112" i="2" l="1"/>
  <c r="M111" i="2"/>
  <c r="L113" i="2" l="1"/>
  <c r="M112" i="2"/>
  <c r="L114" i="2" l="1"/>
  <c r="M113" i="2"/>
  <c r="L115" i="2" l="1"/>
  <c r="M114" i="2"/>
  <c r="L116" i="2" l="1"/>
  <c r="M115" i="2"/>
  <c r="L117" i="2" l="1"/>
  <c r="M116" i="2"/>
  <c r="L118" i="2" l="1"/>
  <c r="M117" i="2"/>
  <c r="L119" i="2" l="1"/>
  <c r="M118" i="2"/>
  <c r="L120" i="2" l="1"/>
  <c r="M119" i="2"/>
  <c r="L121" i="2" l="1"/>
  <c r="M120" i="2"/>
  <c r="L122" i="2" l="1"/>
  <c r="M121" i="2"/>
  <c r="L123" i="2" l="1"/>
  <c r="M122" i="2"/>
  <c r="L124" i="2" l="1"/>
  <c r="M123" i="2"/>
  <c r="L125" i="2" l="1"/>
  <c r="M124" i="2"/>
  <c r="L126" i="2" l="1"/>
  <c r="M125" i="2"/>
  <c r="L127" i="2" l="1"/>
  <c r="M126" i="2"/>
  <c r="L128" i="2" l="1"/>
  <c r="M127" i="2"/>
  <c r="L129" i="2" l="1"/>
  <c r="M128" i="2"/>
  <c r="L130" i="2" l="1"/>
  <c r="M129" i="2"/>
  <c r="L131" i="2" l="1"/>
  <c r="M130" i="2"/>
  <c r="L132" i="2" l="1"/>
  <c r="M131" i="2"/>
  <c r="L133" i="2" l="1"/>
  <c r="M132" i="2"/>
  <c r="L134" i="2" l="1"/>
  <c r="M133" i="2"/>
  <c r="L135" i="2" l="1"/>
  <c r="M134" i="2"/>
  <c r="L136" i="2" l="1"/>
  <c r="M135" i="2"/>
  <c r="L137" i="2" l="1"/>
  <c r="M136" i="2"/>
  <c r="L138" i="2" l="1"/>
  <c r="M137" i="2"/>
  <c r="L139" i="2" l="1"/>
  <c r="M138" i="2"/>
  <c r="L140" i="2" l="1"/>
  <c r="M139" i="2"/>
  <c r="L141" i="2" l="1"/>
  <c r="M140" i="2"/>
  <c r="L142" i="2" l="1"/>
  <c r="M141" i="2"/>
  <c r="L143" i="2" l="1"/>
  <c r="M142" i="2"/>
  <c r="L144" i="2" l="1"/>
  <c r="M143" i="2"/>
  <c r="L145" i="2" l="1"/>
  <c r="M144" i="2"/>
  <c r="L146" i="2" l="1"/>
  <c r="M145" i="2"/>
  <c r="L147" i="2" l="1"/>
  <c r="M146" i="2"/>
  <c r="L148" i="2" l="1"/>
  <c r="M147" i="2"/>
  <c r="L149" i="2" l="1"/>
  <c r="M148" i="2"/>
  <c r="L150" i="2" l="1"/>
  <c r="M149" i="2"/>
  <c r="L151" i="2" l="1"/>
  <c r="M150" i="2"/>
  <c r="L152" i="2" l="1"/>
  <c r="M151" i="2"/>
  <c r="L153" i="2" l="1"/>
  <c r="M152" i="2"/>
  <c r="L154" i="2" l="1"/>
  <c r="M153" i="2"/>
  <c r="L155" i="2" l="1"/>
  <c r="M154" i="2"/>
  <c r="L156" i="2" l="1"/>
  <c r="M155" i="2"/>
  <c r="L157" i="2" l="1"/>
  <c r="M156" i="2"/>
  <c r="L158" i="2" l="1"/>
  <c r="M157" i="2"/>
  <c r="L159" i="2" l="1"/>
  <c r="M158" i="2"/>
  <c r="L160" i="2" l="1"/>
  <c r="M159" i="2"/>
  <c r="L161" i="2" l="1"/>
  <c r="M160" i="2"/>
  <c r="L162" i="2" l="1"/>
  <c r="M161" i="2"/>
  <c r="L163" i="2" l="1"/>
  <c r="M162" i="2"/>
  <c r="L164" i="2" l="1"/>
  <c r="M163" i="2"/>
  <c r="L165" i="2" l="1"/>
  <c r="M164" i="2"/>
  <c r="L166" i="2" l="1"/>
  <c r="M165" i="2"/>
  <c r="L167" i="2" l="1"/>
  <c r="M166" i="2"/>
  <c r="L168" i="2" l="1"/>
  <c r="M167" i="2"/>
  <c r="L169" i="2" l="1"/>
  <c r="M168" i="2"/>
  <c r="L170" i="2" l="1"/>
  <c r="M169" i="2"/>
  <c r="L171" i="2" l="1"/>
  <c r="M170" i="2"/>
  <c r="L172" i="2" l="1"/>
  <c r="M171" i="2"/>
  <c r="L173" i="2" l="1"/>
  <c r="M172" i="2"/>
  <c r="L174" i="2" l="1"/>
  <c r="M173" i="2"/>
  <c r="L175" i="2" l="1"/>
  <c r="M174" i="2"/>
  <c r="L176" i="2" l="1"/>
  <c r="M175" i="2"/>
  <c r="L177" i="2" l="1"/>
  <c r="M176" i="2"/>
  <c r="L178" i="2" l="1"/>
  <c r="M177" i="2"/>
  <c r="L179" i="2" l="1"/>
  <c r="M178" i="2"/>
  <c r="L180" i="2" l="1"/>
  <c r="M179" i="2"/>
  <c r="L181" i="2" l="1"/>
  <c r="M180" i="2"/>
  <c r="L182" i="2" l="1"/>
  <c r="M181" i="2"/>
  <c r="L183" i="2" l="1"/>
  <c r="M182" i="2"/>
  <c r="L184" i="2" l="1"/>
  <c r="M183" i="2"/>
  <c r="L185" i="2" l="1"/>
  <c r="M184" i="2"/>
  <c r="L186" i="2" l="1"/>
  <c r="M185" i="2"/>
  <c r="L187" i="2" l="1"/>
  <c r="M186" i="2"/>
  <c r="L188" i="2" l="1"/>
  <c r="M187" i="2"/>
  <c r="L189" i="2" l="1"/>
  <c r="M188" i="2"/>
  <c r="L190" i="2" l="1"/>
  <c r="M189" i="2"/>
  <c r="L191" i="2" l="1"/>
  <c r="M190" i="2"/>
  <c r="L192" i="2" l="1"/>
  <c r="M191" i="2"/>
  <c r="L193" i="2" l="1"/>
  <c r="M192" i="2"/>
  <c r="L194" i="2" l="1"/>
  <c r="M193" i="2"/>
  <c r="L195" i="2" l="1"/>
  <c r="M194" i="2"/>
  <c r="L196" i="2" l="1"/>
  <c r="M195" i="2"/>
  <c r="L197" i="2" l="1"/>
  <c r="M196" i="2"/>
  <c r="L198" i="2" l="1"/>
  <c r="M197" i="2"/>
  <c r="L199" i="2" l="1"/>
  <c r="M198" i="2"/>
  <c r="L200" i="2" l="1"/>
  <c r="M199" i="2"/>
  <c r="L201" i="2" l="1"/>
  <c r="M200" i="2"/>
  <c r="L202" i="2" l="1"/>
  <c r="M201" i="2"/>
  <c r="L203" i="2" l="1"/>
  <c r="M202" i="2"/>
  <c r="L204" i="2" l="1"/>
  <c r="M203" i="2"/>
  <c r="L205" i="2" l="1"/>
  <c r="M204" i="2"/>
  <c r="L206" i="2" l="1"/>
  <c r="M205" i="2"/>
  <c r="L207" i="2" l="1"/>
  <c r="M206" i="2"/>
  <c r="L208" i="2" l="1"/>
  <c r="M207" i="2"/>
  <c r="L209" i="2" l="1"/>
  <c r="M208" i="2"/>
  <c r="L210" i="2" l="1"/>
  <c r="M209" i="2"/>
  <c r="L211" i="2" l="1"/>
  <c r="M210" i="2"/>
  <c r="L212" i="2" l="1"/>
  <c r="M211" i="2"/>
  <c r="L213" i="2" l="1"/>
  <c r="M212" i="2"/>
  <c r="L214" i="2" l="1"/>
  <c r="M213" i="2"/>
  <c r="L215" i="2" l="1"/>
  <c r="M214" i="2"/>
  <c r="L216" i="2" l="1"/>
  <c r="M215" i="2"/>
  <c r="L217" i="2" l="1"/>
  <c r="M216" i="2"/>
  <c r="L218" i="2" l="1"/>
  <c r="M217" i="2"/>
  <c r="L219" i="2" l="1"/>
  <c r="M218" i="2"/>
  <c r="L220" i="2" l="1"/>
  <c r="M219" i="2"/>
  <c r="L221" i="2" l="1"/>
  <c r="M220" i="2"/>
  <c r="L222" i="2" l="1"/>
  <c r="M221" i="2"/>
  <c r="L223" i="2" l="1"/>
  <c r="M222" i="2"/>
  <c r="L224" i="2" l="1"/>
  <c r="M223" i="2"/>
  <c r="L225" i="2" l="1"/>
  <c r="M224" i="2"/>
  <c r="L226" i="2" l="1"/>
  <c r="M225" i="2"/>
  <c r="L227" i="2" l="1"/>
  <c r="M226" i="2"/>
  <c r="L228" i="2" l="1"/>
  <c r="M227" i="2"/>
  <c r="L229" i="2" l="1"/>
  <c r="M228" i="2"/>
  <c r="L230" i="2" l="1"/>
  <c r="M229" i="2"/>
  <c r="L231" i="2" l="1"/>
  <c r="M230" i="2"/>
  <c r="L232" i="2" l="1"/>
  <c r="M231" i="2"/>
  <c r="L233" i="2" l="1"/>
  <c r="M232" i="2"/>
  <c r="L234" i="2" l="1"/>
  <c r="M233" i="2"/>
  <c r="L235" i="2" l="1"/>
  <c r="M234" i="2"/>
  <c r="L236" i="2" l="1"/>
  <c r="M235" i="2"/>
  <c r="L237" i="2" l="1"/>
  <c r="M236" i="2"/>
  <c r="L238" i="2" l="1"/>
  <c r="M237" i="2"/>
  <c r="L239" i="2" l="1"/>
  <c r="M238" i="2"/>
  <c r="L240" i="2" l="1"/>
  <c r="M239" i="2"/>
  <c r="L241" i="2" l="1"/>
  <c r="M240" i="2"/>
  <c r="L242" i="2" l="1"/>
  <c r="M241" i="2"/>
  <c r="L243" i="2" l="1"/>
  <c r="M242" i="2"/>
  <c r="L244" i="2" l="1"/>
  <c r="M243" i="2"/>
  <c r="L245" i="2" l="1"/>
  <c r="M245" i="2" s="1"/>
  <c r="M244"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E239" i="2" l="1"/>
  <c r="G239" i="2"/>
  <c r="H239" i="2"/>
  <c r="F239" i="2"/>
  <c r="E231" i="2"/>
  <c r="G231" i="2"/>
  <c r="F231" i="2"/>
  <c r="H231" i="2"/>
  <c r="E223" i="2"/>
  <c r="H223" i="2"/>
  <c r="G223" i="2"/>
  <c r="F223" i="2"/>
  <c r="E215" i="2"/>
  <c r="G215" i="2"/>
  <c r="F215" i="2"/>
  <c r="H215" i="2"/>
  <c r="E207" i="2"/>
  <c r="H207" i="2"/>
  <c r="F207" i="2"/>
  <c r="G207" i="2"/>
  <c r="E199" i="2"/>
  <c r="F199" i="2"/>
  <c r="G199" i="2"/>
  <c r="H199" i="2"/>
  <c r="E191" i="2"/>
  <c r="G191" i="2"/>
  <c r="H191" i="2"/>
  <c r="F191" i="2"/>
  <c r="E238" i="2"/>
  <c r="G238" i="2"/>
  <c r="H238" i="2"/>
  <c r="F238" i="2"/>
  <c r="E230" i="2"/>
  <c r="H230" i="2"/>
  <c r="G230" i="2"/>
  <c r="F230" i="2"/>
  <c r="E222" i="2"/>
  <c r="G222" i="2"/>
  <c r="F222" i="2"/>
  <c r="H222" i="2"/>
  <c r="E214" i="2"/>
  <c r="F214" i="2"/>
  <c r="H214" i="2"/>
  <c r="G214" i="2"/>
  <c r="E206" i="2"/>
  <c r="F206" i="2"/>
  <c r="H206" i="2"/>
  <c r="G206" i="2"/>
  <c r="E198" i="2"/>
  <c r="H198" i="2"/>
  <c r="F198" i="2"/>
  <c r="G198" i="2"/>
  <c r="E190" i="2"/>
  <c r="G190" i="2"/>
  <c r="H190" i="2"/>
  <c r="F190" i="2"/>
  <c r="E229" i="2"/>
  <c r="F229" i="2"/>
  <c r="H229" i="2"/>
  <c r="G229" i="2"/>
  <c r="E189" i="2"/>
  <c r="F189" i="2"/>
  <c r="H189" i="2"/>
  <c r="G189" i="2"/>
  <c r="E244" i="2"/>
  <c r="F244" i="2"/>
  <c r="G244" i="2"/>
  <c r="H244" i="2"/>
  <c r="E236" i="2"/>
  <c r="G236" i="2"/>
  <c r="H236" i="2"/>
  <c r="F236" i="2"/>
  <c r="E228" i="2"/>
  <c r="H228" i="2"/>
  <c r="G228" i="2"/>
  <c r="F228" i="2"/>
  <c r="E220" i="2"/>
  <c r="F220" i="2"/>
  <c r="G220" i="2"/>
  <c r="H220" i="2"/>
  <c r="E212" i="2"/>
  <c r="H212" i="2"/>
  <c r="F212" i="2"/>
  <c r="G212" i="2"/>
  <c r="E204" i="2"/>
  <c r="G204" i="2"/>
  <c r="F204" i="2"/>
  <c r="H204" i="2"/>
  <c r="E196" i="2"/>
  <c r="H196" i="2"/>
  <c r="F196" i="2"/>
  <c r="G196" i="2"/>
  <c r="E188" i="2"/>
  <c r="G188" i="2"/>
  <c r="H188" i="2"/>
  <c r="F188" i="2"/>
  <c r="E245" i="2"/>
  <c r="G245" i="2"/>
  <c r="F245" i="2"/>
  <c r="H245" i="2"/>
  <c r="E205" i="2"/>
  <c r="H205" i="2"/>
  <c r="G205" i="2"/>
  <c r="F205" i="2"/>
  <c r="E243" i="2"/>
  <c r="G243" i="2"/>
  <c r="H243" i="2"/>
  <c r="F243" i="2"/>
  <c r="E219" i="2"/>
  <c r="F219" i="2"/>
  <c r="H219" i="2"/>
  <c r="G219" i="2"/>
  <c r="E187" i="2"/>
  <c r="H187" i="2"/>
  <c r="G187" i="2"/>
  <c r="F187" i="2"/>
  <c r="E242" i="2"/>
  <c r="F242" i="2"/>
  <c r="G242" i="2"/>
  <c r="H242" i="2"/>
  <c r="E234" i="2"/>
  <c r="G234" i="2"/>
  <c r="F234" i="2"/>
  <c r="H234" i="2"/>
  <c r="E226" i="2"/>
  <c r="F226" i="2"/>
  <c r="H226" i="2"/>
  <c r="G226" i="2"/>
  <c r="E218" i="2"/>
  <c r="F218" i="2"/>
  <c r="G218" i="2"/>
  <c r="H218" i="2"/>
  <c r="E210" i="2"/>
  <c r="F210" i="2"/>
  <c r="G210" i="2"/>
  <c r="H210" i="2"/>
  <c r="E202" i="2"/>
  <c r="G202" i="2"/>
  <c r="F202" i="2"/>
  <c r="H202" i="2"/>
  <c r="E194" i="2"/>
  <c r="G194" i="2"/>
  <c r="F194" i="2"/>
  <c r="H194" i="2"/>
  <c r="E186" i="2"/>
  <c r="F186" i="2"/>
  <c r="G186" i="2"/>
  <c r="H186" i="2"/>
  <c r="E237" i="2"/>
  <c r="G237" i="2"/>
  <c r="F237" i="2"/>
  <c r="H237" i="2"/>
  <c r="E213" i="2"/>
  <c r="G213" i="2"/>
  <c r="H213" i="2"/>
  <c r="F213" i="2"/>
  <c r="E235" i="2"/>
  <c r="F235" i="2"/>
  <c r="G235" i="2"/>
  <c r="H235" i="2"/>
  <c r="E211" i="2"/>
  <c r="H211" i="2"/>
  <c r="F211" i="2"/>
  <c r="G211" i="2"/>
  <c r="E195" i="2"/>
  <c r="G195" i="2"/>
  <c r="H195" i="2"/>
  <c r="F195" i="2"/>
  <c r="E241" i="2"/>
  <c r="H241" i="2"/>
  <c r="F241" i="2"/>
  <c r="G241" i="2"/>
  <c r="E233" i="2"/>
  <c r="F233" i="2"/>
  <c r="H233" i="2"/>
  <c r="G233" i="2"/>
  <c r="E225" i="2"/>
  <c r="F225" i="2"/>
  <c r="G225" i="2"/>
  <c r="H225" i="2"/>
  <c r="E217" i="2"/>
  <c r="F217" i="2"/>
  <c r="H217" i="2"/>
  <c r="G217" i="2"/>
  <c r="E209" i="2"/>
  <c r="F209" i="2"/>
  <c r="H209" i="2"/>
  <c r="G209" i="2"/>
  <c r="E201" i="2"/>
  <c r="F201" i="2"/>
  <c r="H201" i="2"/>
  <c r="G201" i="2"/>
  <c r="E193" i="2"/>
  <c r="G193" i="2"/>
  <c r="H193" i="2"/>
  <c r="F193" i="2"/>
  <c r="E221" i="2"/>
  <c r="G221" i="2"/>
  <c r="F221" i="2"/>
  <c r="H221" i="2"/>
  <c r="E197" i="2"/>
  <c r="F197" i="2"/>
  <c r="G197" i="2"/>
  <c r="H197" i="2"/>
  <c r="E227" i="2"/>
  <c r="H227" i="2"/>
  <c r="F227" i="2"/>
  <c r="G227" i="2"/>
  <c r="E203" i="2"/>
  <c r="H203" i="2"/>
  <c r="F203" i="2"/>
  <c r="G203" i="2"/>
  <c r="E240" i="2"/>
  <c r="G240" i="2"/>
  <c r="H240" i="2"/>
  <c r="F240" i="2"/>
  <c r="E232" i="2"/>
  <c r="G232" i="2"/>
  <c r="H232" i="2"/>
  <c r="F232" i="2"/>
  <c r="E224" i="2"/>
  <c r="G224" i="2"/>
  <c r="F224" i="2"/>
  <c r="H224" i="2"/>
  <c r="E216" i="2"/>
  <c r="G216" i="2"/>
  <c r="F216" i="2"/>
  <c r="H216" i="2"/>
  <c r="E208" i="2"/>
  <c r="H208" i="2"/>
  <c r="F208" i="2"/>
  <c r="G208" i="2"/>
  <c r="E200" i="2"/>
  <c r="H200" i="2"/>
  <c r="F200" i="2"/>
  <c r="G200" i="2"/>
  <c r="E192" i="2"/>
  <c r="H192" i="2"/>
  <c r="F192" i="2"/>
  <c r="G192" i="2"/>
  <c r="B1" i="2"/>
  <c r="B10" i="2" l="1"/>
  <c r="B14" i="2"/>
  <c r="B18" i="2"/>
  <c r="B22" i="2"/>
  <c r="B26" i="2"/>
  <c r="B30" i="2"/>
  <c r="B34" i="2"/>
  <c r="B38" i="2"/>
  <c r="B42" i="2"/>
  <c r="B46" i="2"/>
  <c r="B50" i="2"/>
  <c r="B54" i="2"/>
  <c r="B58" i="2"/>
  <c r="B62" i="2"/>
  <c r="B66" i="2"/>
  <c r="B70" i="2"/>
  <c r="B74" i="2"/>
  <c r="B78" i="2"/>
  <c r="B82" i="2"/>
  <c r="B86" i="2"/>
  <c r="B90" i="2"/>
  <c r="B94" i="2"/>
  <c r="B98" i="2"/>
  <c r="B102" i="2"/>
  <c r="B106" i="2"/>
  <c r="B110" i="2"/>
  <c r="B114" i="2"/>
  <c r="B118" i="2"/>
  <c r="B122" i="2"/>
  <c r="B126" i="2"/>
  <c r="B130" i="2"/>
  <c r="B134" i="2"/>
  <c r="B138" i="2"/>
  <c r="B142" i="2"/>
  <c r="B146" i="2"/>
  <c r="B150" i="2"/>
  <c r="B154" i="2"/>
  <c r="B158" i="2"/>
  <c r="B162" i="2"/>
  <c r="B166" i="2"/>
  <c r="B170" i="2"/>
  <c r="B174" i="2"/>
  <c r="B178" i="2"/>
  <c r="B182" i="2"/>
  <c r="B32" i="2"/>
  <c r="B48" i="2"/>
  <c r="B56" i="2"/>
  <c r="B64" i="2"/>
  <c r="B72" i="2"/>
  <c r="B80" i="2"/>
  <c r="B88" i="2"/>
  <c r="B96" i="2"/>
  <c r="B104" i="2"/>
  <c r="B112" i="2"/>
  <c r="B120" i="2"/>
  <c r="B128" i="2"/>
  <c r="B136" i="2"/>
  <c r="B144" i="2"/>
  <c r="B152" i="2"/>
  <c r="B160" i="2"/>
  <c r="B168" i="2"/>
  <c r="B180" i="2"/>
  <c r="B9" i="2"/>
  <c r="B21" i="2"/>
  <c r="B29" i="2"/>
  <c r="B37" i="2"/>
  <c r="B45" i="2"/>
  <c r="B53" i="2"/>
  <c r="B61" i="2"/>
  <c r="B69" i="2"/>
  <c r="B77" i="2"/>
  <c r="B85" i="2"/>
  <c r="B93" i="2"/>
  <c r="B101" i="2"/>
  <c r="B109" i="2"/>
  <c r="B7" i="2"/>
  <c r="B11" i="2"/>
  <c r="B15" i="2"/>
  <c r="B19" i="2"/>
  <c r="B23" i="2"/>
  <c r="B27" i="2"/>
  <c r="B31" i="2"/>
  <c r="B35" i="2"/>
  <c r="B39" i="2"/>
  <c r="B43" i="2"/>
  <c r="B47" i="2"/>
  <c r="B51" i="2"/>
  <c r="B55" i="2"/>
  <c r="B59" i="2"/>
  <c r="B63" i="2"/>
  <c r="B67" i="2"/>
  <c r="B71" i="2"/>
  <c r="B75" i="2"/>
  <c r="B79" i="2"/>
  <c r="B83" i="2"/>
  <c r="B87" i="2"/>
  <c r="B91" i="2"/>
  <c r="B95" i="2"/>
  <c r="B99" i="2"/>
  <c r="B103" i="2"/>
  <c r="B107" i="2"/>
  <c r="B111" i="2"/>
  <c r="B115" i="2"/>
  <c r="B119" i="2"/>
  <c r="B123" i="2"/>
  <c r="B127" i="2"/>
  <c r="B131" i="2"/>
  <c r="B135" i="2"/>
  <c r="B139" i="2"/>
  <c r="B143" i="2"/>
  <c r="B147" i="2"/>
  <c r="B151" i="2"/>
  <c r="B155" i="2"/>
  <c r="B159" i="2"/>
  <c r="B163" i="2"/>
  <c r="B167" i="2"/>
  <c r="B171" i="2"/>
  <c r="B175" i="2"/>
  <c r="B179" i="2"/>
  <c r="B183" i="2"/>
  <c r="B8" i="2"/>
  <c r="B12" i="2"/>
  <c r="B16" i="2"/>
  <c r="B20" i="2"/>
  <c r="B24" i="2"/>
  <c r="B28" i="2"/>
  <c r="B36" i="2"/>
  <c r="B40" i="2"/>
  <c r="B44" i="2"/>
  <c r="B52" i="2"/>
  <c r="B60" i="2"/>
  <c r="B68" i="2"/>
  <c r="B76" i="2"/>
  <c r="B84" i="2"/>
  <c r="B92" i="2"/>
  <c r="B100" i="2"/>
  <c r="B108" i="2"/>
  <c r="B116" i="2"/>
  <c r="B124" i="2"/>
  <c r="B132" i="2"/>
  <c r="B140" i="2"/>
  <c r="B148" i="2"/>
  <c r="B156" i="2"/>
  <c r="B164" i="2"/>
  <c r="B172" i="2"/>
  <c r="B176" i="2"/>
  <c r="B184" i="2"/>
  <c r="B13" i="2"/>
  <c r="B17" i="2"/>
  <c r="B25" i="2"/>
  <c r="B33" i="2"/>
  <c r="B41" i="2"/>
  <c r="B49" i="2"/>
  <c r="B57" i="2"/>
  <c r="B65" i="2"/>
  <c r="B73" i="2"/>
  <c r="B81" i="2"/>
  <c r="B89" i="2"/>
  <c r="B97" i="2"/>
  <c r="B105" i="2"/>
  <c r="B125" i="2"/>
  <c r="B113" i="2"/>
  <c r="B129" i="2"/>
  <c r="B145" i="2"/>
  <c r="B161" i="2"/>
  <c r="B177" i="2"/>
  <c r="B117" i="2"/>
  <c r="B133" i="2"/>
  <c r="B149" i="2"/>
  <c r="B165" i="2"/>
  <c r="B181" i="2"/>
  <c r="B121" i="2"/>
  <c r="B137" i="2"/>
  <c r="B153" i="2"/>
  <c r="B169" i="2"/>
  <c r="B185" i="2"/>
  <c r="B141" i="2"/>
  <c r="B157" i="2"/>
  <c r="B173" i="2"/>
  <c r="B6" i="2"/>
  <c r="E105" i="2" l="1"/>
  <c r="G105" i="2"/>
  <c r="E119" i="2"/>
  <c r="G119" i="2"/>
  <c r="E38" i="2"/>
  <c r="G38" i="2"/>
  <c r="E169" i="2"/>
  <c r="G169" i="2"/>
  <c r="E117" i="2"/>
  <c r="G117" i="2"/>
  <c r="E97" i="2"/>
  <c r="G97" i="2"/>
  <c r="E33" i="2"/>
  <c r="G33" i="2"/>
  <c r="E156" i="2"/>
  <c r="G156" i="2"/>
  <c r="E92" i="2"/>
  <c r="G92" i="2"/>
  <c r="E36" i="2"/>
  <c r="G36" i="2"/>
  <c r="E179" i="2"/>
  <c r="G179" i="2"/>
  <c r="E147" i="2"/>
  <c r="G147" i="2"/>
  <c r="E115" i="2"/>
  <c r="G115" i="2"/>
  <c r="E83" i="2"/>
  <c r="G83" i="2"/>
  <c r="E51" i="2"/>
  <c r="G51" i="2"/>
  <c r="E19" i="2"/>
  <c r="G19" i="2"/>
  <c r="E77" i="2"/>
  <c r="G77" i="2"/>
  <c r="E9" i="2"/>
  <c r="G9" i="2"/>
  <c r="E120" i="2"/>
  <c r="G120" i="2"/>
  <c r="E56" i="2"/>
  <c r="G56" i="2"/>
  <c r="E162" i="2"/>
  <c r="G162" i="2"/>
  <c r="E130" i="2"/>
  <c r="G130" i="2"/>
  <c r="E98" i="2"/>
  <c r="G98" i="2"/>
  <c r="E66" i="2"/>
  <c r="G66" i="2"/>
  <c r="E34" i="2"/>
  <c r="G34" i="2"/>
  <c r="E133" i="2"/>
  <c r="G133" i="2"/>
  <c r="E40" i="2"/>
  <c r="G40" i="2"/>
  <c r="E55" i="2"/>
  <c r="G55" i="2"/>
  <c r="E21" i="2"/>
  <c r="G21" i="2"/>
  <c r="E70" i="2"/>
  <c r="G70" i="2"/>
  <c r="E153" i="2"/>
  <c r="G153" i="2"/>
  <c r="E177" i="2"/>
  <c r="G177" i="2"/>
  <c r="E89" i="2"/>
  <c r="G89" i="2"/>
  <c r="E25" i="2"/>
  <c r="G25" i="2"/>
  <c r="E148" i="2"/>
  <c r="G148" i="2"/>
  <c r="E84" i="2"/>
  <c r="G84" i="2"/>
  <c r="E28" i="2"/>
  <c r="G28" i="2"/>
  <c r="E175" i="2"/>
  <c r="G175" i="2"/>
  <c r="E143" i="2"/>
  <c r="G143" i="2"/>
  <c r="E111" i="2"/>
  <c r="G111" i="2"/>
  <c r="E79" i="2"/>
  <c r="G79" i="2"/>
  <c r="E47" i="2"/>
  <c r="G47" i="2"/>
  <c r="E15" i="2"/>
  <c r="G15" i="2"/>
  <c r="E69" i="2"/>
  <c r="G69" i="2"/>
  <c r="E180" i="2"/>
  <c r="G180" i="2"/>
  <c r="E112" i="2"/>
  <c r="G112" i="2"/>
  <c r="E48" i="2"/>
  <c r="G48" i="2"/>
  <c r="E158" i="2"/>
  <c r="G158" i="2"/>
  <c r="E126" i="2"/>
  <c r="G126" i="2"/>
  <c r="E94" i="2"/>
  <c r="G94" i="2"/>
  <c r="E62" i="2"/>
  <c r="G62" i="2"/>
  <c r="E30" i="2"/>
  <c r="G30" i="2"/>
  <c r="E41" i="2"/>
  <c r="G41" i="2"/>
  <c r="E183" i="2"/>
  <c r="G183" i="2"/>
  <c r="E23" i="2"/>
  <c r="G23" i="2"/>
  <c r="E128" i="2"/>
  <c r="G128" i="2"/>
  <c r="E102" i="2"/>
  <c r="G102" i="2"/>
  <c r="E137" i="2"/>
  <c r="G137" i="2"/>
  <c r="E161" i="2"/>
  <c r="G161" i="2"/>
  <c r="E81" i="2"/>
  <c r="G81" i="2"/>
  <c r="E17" i="2"/>
  <c r="G17" i="2"/>
  <c r="E140" i="2"/>
  <c r="G140" i="2"/>
  <c r="E76" i="2"/>
  <c r="G76" i="2"/>
  <c r="E24" i="2"/>
  <c r="G24" i="2"/>
  <c r="E171" i="2"/>
  <c r="G171" i="2"/>
  <c r="E139" i="2"/>
  <c r="G139" i="2"/>
  <c r="E107" i="2"/>
  <c r="G107" i="2"/>
  <c r="E75" i="2"/>
  <c r="G75" i="2"/>
  <c r="E43" i="2"/>
  <c r="G43" i="2"/>
  <c r="E11" i="2"/>
  <c r="G11" i="2"/>
  <c r="E61" i="2"/>
  <c r="G61" i="2"/>
  <c r="E168" i="2"/>
  <c r="G168" i="2"/>
  <c r="E104" i="2"/>
  <c r="G104" i="2"/>
  <c r="E32" i="2"/>
  <c r="G32" i="2"/>
  <c r="E154" i="2"/>
  <c r="G154" i="2"/>
  <c r="E122" i="2"/>
  <c r="G122" i="2"/>
  <c r="E90" i="2"/>
  <c r="G90" i="2"/>
  <c r="E58" i="2"/>
  <c r="G58" i="2"/>
  <c r="E26" i="2"/>
  <c r="G26" i="2"/>
  <c r="E185" i="2"/>
  <c r="G185" i="2"/>
  <c r="E100" i="2"/>
  <c r="G100" i="2"/>
  <c r="E87" i="2"/>
  <c r="G87" i="2"/>
  <c r="E166" i="2"/>
  <c r="G166" i="2"/>
  <c r="E6" i="2"/>
  <c r="J6" i="2"/>
  <c r="G6" i="2"/>
  <c r="F6" i="2"/>
  <c r="H6" i="2"/>
  <c r="E121" i="2"/>
  <c r="G121" i="2"/>
  <c r="E145" i="2"/>
  <c r="G145" i="2"/>
  <c r="E73" i="2"/>
  <c r="G73" i="2"/>
  <c r="E13" i="2"/>
  <c r="G13" i="2"/>
  <c r="E132" i="2"/>
  <c r="G132" i="2"/>
  <c r="E68" i="2"/>
  <c r="G68" i="2"/>
  <c r="E20" i="2"/>
  <c r="G20" i="2"/>
  <c r="E167" i="2"/>
  <c r="G167" i="2"/>
  <c r="E135" i="2"/>
  <c r="G135" i="2"/>
  <c r="E103" i="2"/>
  <c r="G103" i="2"/>
  <c r="E71" i="2"/>
  <c r="G71" i="2"/>
  <c r="E39" i="2"/>
  <c r="G39" i="2"/>
  <c r="E7" i="2"/>
  <c r="G7" i="2"/>
  <c r="E53" i="2"/>
  <c r="G53" i="2"/>
  <c r="E160" i="2"/>
  <c r="G160" i="2"/>
  <c r="E96" i="2"/>
  <c r="G96" i="2"/>
  <c r="E182" i="2"/>
  <c r="G182" i="2"/>
  <c r="E150" i="2"/>
  <c r="G150" i="2"/>
  <c r="E118" i="2"/>
  <c r="G118" i="2"/>
  <c r="E86" i="2"/>
  <c r="G86" i="2"/>
  <c r="E54" i="2"/>
  <c r="G54" i="2"/>
  <c r="E22" i="2"/>
  <c r="G22" i="2"/>
  <c r="E164" i="2"/>
  <c r="G164" i="2"/>
  <c r="E151" i="2"/>
  <c r="G151" i="2"/>
  <c r="E85" i="2"/>
  <c r="G85" i="2"/>
  <c r="E64" i="2"/>
  <c r="G64" i="2"/>
  <c r="E134" i="2"/>
  <c r="G134" i="2"/>
  <c r="E173" i="2"/>
  <c r="G173" i="2"/>
  <c r="E181" i="2"/>
  <c r="G181" i="2"/>
  <c r="E129" i="2"/>
  <c r="G129" i="2"/>
  <c r="E65" i="2"/>
  <c r="G65" i="2"/>
  <c r="E184" i="2"/>
  <c r="G184" i="2"/>
  <c r="E124" i="2"/>
  <c r="G124" i="2"/>
  <c r="E60" i="2"/>
  <c r="G60" i="2"/>
  <c r="E16" i="2"/>
  <c r="G16" i="2"/>
  <c r="E163" i="2"/>
  <c r="G163" i="2"/>
  <c r="E131" i="2"/>
  <c r="G131" i="2"/>
  <c r="E99" i="2"/>
  <c r="G99" i="2"/>
  <c r="E67" i="2"/>
  <c r="G67" i="2"/>
  <c r="E35" i="2"/>
  <c r="G35" i="2"/>
  <c r="E109" i="2"/>
  <c r="G109" i="2"/>
  <c r="E45" i="2"/>
  <c r="G45" i="2"/>
  <c r="E152" i="2"/>
  <c r="G152" i="2"/>
  <c r="E88" i="2"/>
  <c r="G88" i="2"/>
  <c r="E178" i="2"/>
  <c r="G178" i="2"/>
  <c r="E146" i="2"/>
  <c r="G146" i="2"/>
  <c r="E114" i="2"/>
  <c r="G114" i="2"/>
  <c r="E82" i="2"/>
  <c r="G82" i="2"/>
  <c r="E50" i="2"/>
  <c r="G50" i="2"/>
  <c r="E18" i="2"/>
  <c r="G18" i="2"/>
  <c r="E116" i="2"/>
  <c r="G116" i="2"/>
  <c r="E52" i="2"/>
  <c r="G52" i="2"/>
  <c r="E12" i="2"/>
  <c r="G12" i="2"/>
  <c r="E159" i="2"/>
  <c r="G159" i="2"/>
  <c r="E127" i="2"/>
  <c r="G127" i="2"/>
  <c r="E95" i="2"/>
  <c r="G95" i="2"/>
  <c r="E63" i="2"/>
  <c r="G63" i="2"/>
  <c r="E31" i="2"/>
  <c r="G31" i="2"/>
  <c r="E101" i="2"/>
  <c r="G101" i="2"/>
  <c r="E37" i="2"/>
  <c r="G37" i="2"/>
  <c r="E144" i="2"/>
  <c r="G144" i="2"/>
  <c r="E80" i="2"/>
  <c r="G80" i="2"/>
  <c r="E174" i="2"/>
  <c r="G174" i="2"/>
  <c r="E142" i="2"/>
  <c r="G142" i="2"/>
  <c r="E110" i="2"/>
  <c r="G110" i="2"/>
  <c r="E78" i="2"/>
  <c r="G78" i="2"/>
  <c r="E46" i="2"/>
  <c r="G46" i="2"/>
  <c r="E14" i="2"/>
  <c r="G14" i="2"/>
  <c r="E157" i="2"/>
  <c r="G157" i="2"/>
  <c r="E165" i="2"/>
  <c r="G165" i="2"/>
  <c r="E113" i="2"/>
  <c r="G113" i="2"/>
  <c r="E57" i="2"/>
  <c r="G57" i="2"/>
  <c r="E176" i="2"/>
  <c r="G176" i="2"/>
  <c r="E141" i="2"/>
  <c r="G141" i="2"/>
  <c r="E149" i="2"/>
  <c r="G149" i="2"/>
  <c r="E125" i="2"/>
  <c r="G125" i="2"/>
  <c r="E49" i="2"/>
  <c r="G49" i="2"/>
  <c r="E172" i="2"/>
  <c r="G172" i="2"/>
  <c r="E108" i="2"/>
  <c r="G108" i="2"/>
  <c r="E44" i="2"/>
  <c r="G44" i="2"/>
  <c r="E8" i="2"/>
  <c r="G8" i="2"/>
  <c r="E155" i="2"/>
  <c r="G155" i="2"/>
  <c r="E123" i="2"/>
  <c r="G123" i="2"/>
  <c r="E91" i="2"/>
  <c r="G91" i="2"/>
  <c r="E59" i="2"/>
  <c r="G59" i="2"/>
  <c r="E27" i="2"/>
  <c r="G27" i="2"/>
  <c r="E93" i="2"/>
  <c r="G93" i="2"/>
  <c r="E29" i="2"/>
  <c r="G29" i="2"/>
  <c r="E136" i="2"/>
  <c r="G136" i="2"/>
  <c r="E72" i="2"/>
  <c r="G72" i="2"/>
  <c r="E170" i="2"/>
  <c r="G170" i="2"/>
  <c r="E138" i="2"/>
  <c r="G138" i="2"/>
  <c r="E106" i="2"/>
  <c r="G106" i="2"/>
  <c r="E74" i="2"/>
  <c r="G74" i="2"/>
  <c r="E42" i="2"/>
  <c r="G42" i="2"/>
  <c r="E10" i="2"/>
  <c r="G10" i="2"/>
  <c r="E246" i="2" l="1"/>
  <c r="E247" i="2" s="1"/>
  <c r="B12" i="1" s="1"/>
  <c r="C12" i="1" s="1"/>
  <c r="K6" i="2"/>
  <c r="G246" i="2"/>
  <c r="G247" i="2" s="1"/>
  <c r="B15" i="1" l="1"/>
  <c r="C15" i="1" s="1"/>
  <c r="I7" i="2"/>
  <c r="H7" i="2" l="1"/>
  <c r="F7" i="2"/>
  <c r="J7" i="2"/>
  <c r="K7" i="2" l="1"/>
  <c r="I8" i="2" l="1"/>
  <c r="F8" i="2" l="1"/>
  <c r="H8" i="2"/>
  <c r="J8" i="2"/>
  <c r="K8" i="2" l="1"/>
  <c r="I9" i="2" l="1"/>
  <c r="F9" i="2" l="1"/>
  <c r="H9" i="2"/>
  <c r="J9" i="2"/>
  <c r="K9" i="2" l="1"/>
  <c r="I10" i="2" l="1"/>
  <c r="F10" i="2" l="1"/>
  <c r="H10" i="2"/>
  <c r="J10" i="2"/>
  <c r="K10" i="2" l="1"/>
  <c r="I11" i="2" l="1"/>
  <c r="J11" i="2" s="1"/>
  <c r="K11" i="2" s="1"/>
  <c r="I12" i="2" l="1"/>
  <c r="J12" i="2" s="1"/>
  <c r="K12" i="2" s="1"/>
  <c r="F11" i="2"/>
  <c r="H11" i="2"/>
  <c r="I13" i="2" l="1"/>
  <c r="J13" i="2" s="1"/>
  <c r="K13" i="2" s="1"/>
  <c r="F12" i="2"/>
  <c r="H12" i="2"/>
  <c r="H13" i="2" l="1"/>
  <c r="F13" i="2"/>
  <c r="I14" i="2"/>
  <c r="J14" i="2" s="1"/>
  <c r="K14" i="2" s="1"/>
  <c r="I15" i="2" l="1"/>
  <c r="J15" i="2" s="1"/>
  <c r="K15" i="2" s="1"/>
  <c r="F14" i="2"/>
  <c r="H14" i="2"/>
  <c r="I16" i="2" l="1"/>
  <c r="J16" i="2" s="1"/>
  <c r="K16" i="2" s="1"/>
  <c r="H15" i="2"/>
  <c r="F15" i="2"/>
  <c r="I17" i="2" l="1"/>
  <c r="J17" i="2" s="1"/>
  <c r="K17" i="2" s="1"/>
  <c r="F16" i="2"/>
  <c r="H16" i="2"/>
  <c r="I18" i="2" l="1"/>
  <c r="J18" i="2" s="1"/>
  <c r="K18" i="2" s="1"/>
  <c r="H17" i="2"/>
  <c r="F17" i="2"/>
  <c r="I19" i="2" l="1"/>
  <c r="J19" i="2" s="1"/>
  <c r="K19" i="2" s="1"/>
  <c r="F18" i="2"/>
  <c r="H18" i="2"/>
  <c r="I20" i="2" l="1"/>
  <c r="J20" i="2" s="1"/>
  <c r="K20" i="2" s="1"/>
  <c r="H19" i="2"/>
  <c r="F19" i="2"/>
  <c r="I21" i="2" l="1"/>
  <c r="J21" i="2" s="1"/>
  <c r="K21" i="2" s="1"/>
  <c r="H20" i="2"/>
  <c r="F20" i="2"/>
  <c r="F21" i="2" l="1"/>
  <c r="H21" i="2"/>
  <c r="I22" i="2"/>
  <c r="J22" i="2" s="1"/>
  <c r="K22" i="2" s="1"/>
  <c r="I23" i="2" l="1"/>
  <c r="J23" i="2" s="1"/>
  <c r="K23" i="2" s="1"/>
  <c r="F22" i="2"/>
  <c r="H22" i="2"/>
  <c r="C24" i="2" l="1"/>
  <c r="I24" i="2"/>
  <c r="J24" i="2" s="1"/>
  <c r="K24" i="2" s="1"/>
  <c r="H23" i="2"/>
  <c r="F23" i="2"/>
  <c r="C25" i="2" l="1"/>
  <c r="I25" i="2"/>
  <c r="J25" i="2" s="1"/>
  <c r="K25" i="2" s="1"/>
  <c r="F24" i="2"/>
  <c r="H24" i="2"/>
  <c r="C26" i="2" l="1"/>
  <c r="I26" i="2"/>
  <c r="J26" i="2" s="1"/>
  <c r="K26" i="2" s="1"/>
  <c r="F25" i="2"/>
  <c r="H25" i="2"/>
  <c r="C27" i="2" l="1"/>
  <c r="I27" i="2"/>
  <c r="J27" i="2" s="1"/>
  <c r="K27" i="2" s="1"/>
  <c r="H26" i="2"/>
  <c r="F26" i="2"/>
  <c r="C28" i="2" l="1"/>
  <c r="I28" i="2"/>
  <c r="J28" i="2" s="1"/>
  <c r="K28" i="2" s="1"/>
  <c r="F27" i="2"/>
  <c r="H27" i="2"/>
  <c r="I29" i="2" l="1"/>
  <c r="J29" i="2" s="1"/>
  <c r="K29" i="2" s="1"/>
  <c r="C29" i="2"/>
  <c r="H28" i="2"/>
  <c r="F28" i="2"/>
  <c r="H29" i="2" l="1"/>
  <c r="F29" i="2"/>
  <c r="C30" i="2"/>
  <c r="I30" i="2"/>
  <c r="J30" i="2" s="1"/>
  <c r="K30" i="2" s="1"/>
  <c r="C31" i="2" l="1"/>
  <c r="I31" i="2"/>
  <c r="J31" i="2" s="1"/>
  <c r="K31" i="2" s="1"/>
  <c r="F30" i="2"/>
  <c r="H30" i="2"/>
  <c r="I32" i="2" l="1"/>
  <c r="J32" i="2" s="1"/>
  <c r="K32" i="2" s="1"/>
  <c r="C32" i="2"/>
  <c r="F31" i="2"/>
  <c r="H31" i="2"/>
  <c r="C33" i="2" l="1"/>
  <c r="I33" i="2"/>
  <c r="J33" i="2" s="1"/>
  <c r="K33" i="2" s="1"/>
  <c r="H32" i="2"/>
  <c r="F32" i="2"/>
  <c r="C34" i="2" l="1"/>
  <c r="I34" i="2"/>
  <c r="J34" i="2" s="1"/>
  <c r="K34" i="2" s="1"/>
  <c r="H33" i="2"/>
  <c r="F33" i="2"/>
  <c r="C35" i="2" l="1"/>
  <c r="I35" i="2"/>
  <c r="J35" i="2" s="1"/>
  <c r="K35" i="2" s="1"/>
  <c r="H34" i="2"/>
  <c r="F34" i="2"/>
  <c r="I36" i="2" l="1"/>
  <c r="J36" i="2" s="1"/>
  <c r="K36" i="2" s="1"/>
  <c r="C36" i="2"/>
  <c r="H35" i="2"/>
  <c r="F35" i="2"/>
  <c r="C37" i="2" l="1"/>
  <c r="I37" i="2"/>
  <c r="J37" i="2" s="1"/>
  <c r="K37" i="2" s="1"/>
  <c r="H36" i="2"/>
  <c r="F36" i="2"/>
  <c r="I38" i="2" l="1"/>
  <c r="J38" i="2" s="1"/>
  <c r="K38" i="2" s="1"/>
  <c r="C38" i="2"/>
  <c r="H37" i="2"/>
  <c r="F37" i="2"/>
  <c r="H38" i="2" l="1"/>
  <c r="F38" i="2"/>
  <c r="I39" i="2"/>
  <c r="J39" i="2" s="1"/>
  <c r="K39" i="2" s="1"/>
  <c r="C39" i="2"/>
  <c r="I40" i="2" l="1"/>
  <c r="J40" i="2" s="1"/>
  <c r="K40" i="2" s="1"/>
  <c r="C40" i="2"/>
  <c r="F39" i="2"/>
  <c r="H39" i="2"/>
  <c r="I41" i="2" l="1"/>
  <c r="J41" i="2" s="1"/>
  <c r="K41" i="2" s="1"/>
  <c r="C41" i="2"/>
  <c r="F40" i="2"/>
  <c r="H40" i="2"/>
  <c r="H41" i="2" l="1"/>
  <c r="F41" i="2"/>
  <c r="C42" i="2"/>
  <c r="I42" i="2"/>
  <c r="J42" i="2" s="1"/>
  <c r="K42" i="2" s="1"/>
  <c r="I43" i="2" l="1"/>
  <c r="J43" i="2" s="1"/>
  <c r="K43" i="2" s="1"/>
  <c r="C43" i="2"/>
  <c r="H42" i="2"/>
  <c r="F42" i="2"/>
  <c r="H43" i="2" l="1"/>
  <c r="F43" i="2"/>
  <c r="C44" i="2"/>
  <c r="I44" i="2"/>
  <c r="J44" i="2" s="1"/>
  <c r="K44" i="2" s="1"/>
  <c r="I45" i="2" l="1"/>
  <c r="J45" i="2" s="1"/>
  <c r="K45" i="2" s="1"/>
  <c r="C45" i="2"/>
  <c r="F44" i="2"/>
  <c r="H44" i="2"/>
  <c r="F45" i="2" l="1"/>
  <c r="H45" i="2"/>
  <c r="I46" i="2"/>
  <c r="J46" i="2" s="1"/>
  <c r="K46" i="2" s="1"/>
  <c r="C46" i="2"/>
  <c r="I47" i="2" l="1"/>
  <c r="J47" i="2" s="1"/>
  <c r="K47" i="2" s="1"/>
  <c r="C47" i="2"/>
  <c r="H46" i="2"/>
  <c r="F46" i="2"/>
  <c r="C48" i="2" l="1"/>
  <c r="I48" i="2"/>
  <c r="J48" i="2" s="1"/>
  <c r="K48" i="2" s="1"/>
  <c r="H47" i="2"/>
  <c r="F47" i="2"/>
  <c r="C49" i="2" l="1"/>
  <c r="I49" i="2"/>
  <c r="J49" i="2" s="1"/>
  <c r="K49" i="2" s="1"/>
  <c r="H48" i="2"/>
  <c r="F48" i="2"/>
  <c r="I50" i="2" l="1"/>
  <c r="J50" i="2" s="1"/>
  <c r="K50" i="2" s="1"/>
  <c r="C50" i="2"/>
  <c r="F49" i="2"/>
  <c r="H49" i="2"/>
  <c r="I51" i="2" l="1"/>
  <c r="J51" i="2" s="1"/>
  <c r="K51" i="2" s="1"/>
  <c r="C51" i="2"/>
  <c r="H50" i="2"/>
  <c r="F50" i="2"/>
  <c r="H51" i="2" l="1"/>
  <c r="F51" i="2"/>
  <c r="C52" i="2"/>
  <c r="I52" i="2"/>
  <c r="J52" i="2" s="1"/>
  <c r="K52" i="2" s="1"/>
  <c r="H52" i="2" l="1"/>
  <c r="F52" i="2"/>
  <c r="C53" i="2"/>
  <c r="I53" i="2"/>
  <c r="J53" i="2" s="1"/>
  <c r="K53" i="2" s="1"/>
  <c r="I54" i="2" l="1"/>
  <c r="J54" i="2" s="1"/>
  <c r="K54" i="2" s="1"/>
  <c r="C54" i="2"/>
  <c r="H53" i="2"/>
  <c r="F53" i="2"/>
  <c r="F54" i="2" l="1"/>
  <c r="H54" i="2"/>
  <c r="I55" i="2"/>
  <c r="J55" i="2" s="1"/>
  <c r="K55" i="2" s="1"/>
  <c r="C55" i="2"/>
  <c r="I56" i="2" l="1"/>
  <c r="J56" i="2" s="1"/>
  <c r="K56" i="2" s="1"/>
  <c r="C56" i="2"/>
  <c r="F55" i="2"/>
  <c r="H55" i="2"/>
  <c r="C57" i="2" l="1"/>
  <c r="I57" i="2"/>
  <c r="J57" i="2" s="1"/>
  <c r="K57" i="2" s="1"/>
  <c r="F56" i="2"/>
  <c r="H56" i="2"/>
  <c r="C58" i="2" l="1"/>
  <c r="I58" i="2"/>
  <c r="J58" i="2" s="1"/>
  <c r="K58" i="2" s="1"/>
  <c r="F57" i="2"/>
  <c r="H57" i="2"/>
  <c r="I59" i="2" l="1"/>
  <c r="J59" i="2" s="1"/>
  <c r="K59" i="2" s="1"/>
  <c r="C59" i="2"/>
  <c r="H58" i="2"/>
  <c r="F58" i="2"/>
  <c r="F59" i="2" l="1"/>
  <c r="H59" i="2"/>
  <c r="I60" i="2"/>
  <c r="J60" i="2" s="1"/>
  <c r="K60" i="2" s="1"/>
  <c r="C60" i="2"/>
  <c r="C61" i="2" l="1"/>
  <c r="I61" i="2"/>
  <c r="J61" i="2" s="1"/>
  <c r="K61" i="2" s="1"/>
  <c r="F60" i="2"/>
  <c r="H60" i="2"/>
  <c r="I62" i="2" l="1"/>
  <c r="J62" i="2" s="1"/>
  <c r="K62" i="2" s="1"/>
  <c r="C62" i="2"/>
  <c r="F61" i="2"/>
  <c r="H61" i="2"/>
  <c r="I63" i="2" l="1"/>
  <c r="J63" i="2" s="1"/>
  <c r="K63" i="2" s="1"/>
  <c r="C63" i="2"/>
  <c r="H62" i="2"/>
  <c r="F62" i="2"/>
  <c r="I64" i="2" l="1"/>
  <c r="J64" i="2" s="1"/>
  <c r="K64" i="2" s="1"/>
  <c r="C64" i="2"/>
  <c r="F63" i="2"/>
  <c r="H63" i="2"/>
  <c r="I65" i="2" l="1"/>
  <c r="J65" i="2" s="1"/>
  <c r="K65" i="2" s="1"/>
  <c r="C65" i="2"/>
  <c r="H64" i="2"/>
  <c r="F64" i="2"/>
  <c r="F65" i="2" l="1"/>
  <c r="H65" i="2"/>
  <c r="I66" i="2"/>
  <c r="J66" i="2" s="1"/>
  <c r="K66" i="2" s="1"/>
  <c r="C66" i="2"/>
  <c r="I67" i="2" l="1"/>
  <c r="J67" i="2" s="1"/>
  <c r="K67" i="2" s="1"/>
  <c r="C67" i="2"/>
  <c r="H66" i="2"/>
  <c r="F66" i="2"/>
  <c r="C68" i="2" l="1"/>
  <c r="I68" i="2"/>
  <c r="J68" i="2" s="1"/>
  <c r="K68" i="2" s="1"/>
  <c r="H67" i="2"/>
  <c r="F67" i="2"/>
  <c r="I69" i="2" l="1"/>
  <c r="J69" i="2" s="1"/>
  <c r="K69" i="2" s="1"/>
  <c r="C69" i="2"/>
  <c r="H68" i="2"/>
  <c r="F68" i="2"/>
  <c r="F69" i="2" l="1"/>
  <c r="H69" i="2"/>
  <c r="I70" i="2"/>
  <c r="J70" i="2" s="1"/>
  <c r="K70" i="2" s="1"/>
  <c r="C70" i="2"/>
  <c r="I71" i="2" l="1"/>
  <c r="J71" i="2" s="1"/>
  <c r="K71" i="2" s="1"/>
  <c r="C71" i="2"/>
  <c r="F70" i="2"/>
  <c r="H70" i="2"/>
  <c r="I72" i="2" l="1"/>
  <c r="J72" i="2" s="1"/>
  <c r="K72" i="2" s="1"/>
  <c r="C72" i="2"/>
  <c r="H71" i="2"/>
  <c r="F71" i="2"/>
  <c r="F72" i="2" l="1"/>
  <c r="H72" i="2"/>
  <c r="I73" i="2"/>
  <c r="J73" i="2" s="1"/>
  <c r="K73" i="2" s="1"/>
  <c r="C73" i="2"/>
  <c r="C74" i="2" l="1"/>
  <c r="I74" i="2"/>
  <c r="J74" i="2" s="1"/>
  <c r="K74" i="2" s="1"/>
  <c r="H73" i="2"/>
  <c r="F73" i="2"/>
  <c r="I75" i="2" l="1"/>
  <c r="J75" i="2" s="1"/>
  <c r="K75" i="2" s="1"/>
  <c r="C75" i="2"/>
  <c r="H74" i="2"/>
  <c r="F74" i="2"/>
  <c r="C76" i="2" l="1"/>
  <c r="I76" i="2"/>
  <c r="J76" i="2" s="1"/>
  <c r="K76" i="2" s="1"/>
  <c r="F75" i="2"/>
  <c r="H75" i="2"/>
  <c r="C77" i="2" l="1"/>
  <c r="I77" i="2"/>
  <c r="J77" i="2" s="1"/>
  <c r="K77" i="2" s="1"/>
  <c r="F76" i="2"/>
  <c r="H76" i="2"/>
  <c r="C78" i="2" l="1"/>
  <c r="I78" i="2"/>
  <c r="J78" i="2" s="1"/>
  <c r="K78" i="2" s="1"/>
  <c r="H77" i="2"/>
  <c r="F77" i="2"/>
  <c r="I79" i="2" l="1"/>
  <c r="J79" i="2" s="1"/>
  <c r="K79" i="2" s="1"/>
  <c r="C79" i="2"/>
  <c r="F78" i="2"/>
  <c r="H78" i="2"/>
  <c r="F79" i="2" l="1"/>
  <c r="H79" i="2"/>
  <c r="I80" i="2"/>
  <c r="J80" i="2" s="1"/>
  <c r="K80" i="2" s="1"/>
  <c r="C80" i="2"/>
  <c r="I81" i="2" l="1"/>
  <c r="J81" i="2" s="1"/>
  <c r="K81" i="2" s="1"/>
  <c r="C81" i="2"/>
  <c r="F80" i="2"/>
  <c r="H80" i="2"/>
  <c r="H81" i="2" l="1"/>
  <c r="F81" i="2"/>
  <c r="I82" i="2"/>
  <c r="J82" i="2" s="1"/>
  <c r="K82" i="2" s="1"/>
  <c r="C82" i="2"/>
  <c r="I83" i="2" l="1"/>
  <c r="J83" i="2" s="1"/>
  <c r="K83" i="2" s="1"/>
  <c r="C83" i="2"/>
  <c r="F82" i="2"/>
  <c r="H82" i="2"/>
  <c r="I84" i="2" l="1"/>
  <c r="J84" i="2" s="1"/>
  <c r="K84" i="2" s="1"/>
  <c r="C84" i="2"/>
  <c r="H83" i="2"/>
  <c r="F83" i="2"/>
  <c r="F84" i="2" l="1"/>
  <c r="H84" i="2"/>
  <c r="I85" i="2"/>
  <c r="J85" i="2" s="1"/>
  <c r="K85" i="2" s="1"/>
  <c r="C85" i="2"/>
  <c r="C86" i="2" l="1"/>
  <c r="I86" i="2"/>
  <c r="J86" i="2" s="1"/>
  <c r="K86" i="2" s="1"/>
  <c r="H85" i="2"/>
  <c r="F85" i="2"/>
  <c r="I87" i="2" l="1"/>
  <c r="J87" i="2" s="1"/>
  <c r="K87" i="2" s="1"/>
  <c r="C87" i="2"/>
  <c r="H86" i="2"/>
  <c r="F86" i="2"/>
  <c r="F87" i="2" l="1"/>
  <c r="H87" i="2"/>
  <c r="C88" i="2"/>
  <c r="I88" i="2"/>
  <c r="J88" i="2" s="1"/>
  <c r="K88" i="2" s="1"/>
  <c r="C89" i="2" l="1"/>
  <c r="I89" i="2"/>
  <c r="J89" i="2" s="1"/>
  <c r="K89" i="2" s="1"/>
  <c r="F88" i="2"/>
  <c r="H88" i="2"/>
  <c r="I90" i="2" l="1"/>
  <c r="J90" i="2" s="1"/>
  <c r="K90" i="2" s="1"/>
  <c r="C90" i="2"/>
  <c r="F89" i="2"/>
  <c r="H89" i="2"/>
  <c r="C91" i="2" l="1"/>
  <c r="I91" i="2"/>
  <c r="J91" i="2" s="1"/>
  <c r="K91" i="2" s="1"/>
  <c r="F90" i="2"/>
  <c r="H90" i="2"/>
  <c r="C92" i="2" l="1"/>
  <c r="I92" i="2"/>
  <c r="J92" i="2" s="1"/>
  <c r="K92" i="2" s="1"/>
  <c r="H91" i="2"/>
  <c r="F91" i="2"/>
  <c r="C93" i="2" l="1"/>
  <c r="I93" i="2"/>
  <c r="J93" i="2" s="1"/>
  <c r="K93" i="2" s="1"/>
  <c r="H92" i="2"/>
  <c r="F92" i="2"/>
  <c r="I94" i="2" l="1"/>
  <c r="J94" i="2" s="1"/>
  <c r="K94" i="2" s="1"/>
  <c r="C94" i="2"/>
  <c r="H93" i="2"/>
  <c r="F93" i="2"/>
  <c r="I95" i="2" l="1"/>
  <c r="J95" i="2" s="1"/>
  <c r="K95" i="2" s="1"/>
  <c r="C95" i="2"/>
  <c r="H94" i="2"/>
  <c r="F94" i="2"/>
  <c r="F95" i="2" l="1"/>
  <c r="H95" i="2"/>
  <c r="I96" i="2"/>
  <c r="J96" i="2" s="1"/>
  <c r="K96" i="2" s="1"/>
  <c r="C96" i="2"/>
  <c r="I97" i="2" l="1"/>
  <c r="J97" i="2" s="1"/>
  <c r="K97" i="2" s="1"/>
  <c r="C97" i="2"/>
  <c r="F96" i="2"/>
  <c r="H96" i="2"/>
  <c r="F97" i="2" l="1"/>
  <c r="H97" i="2"/>
  <c r="I98" i="2"/>
  <c r="J98" i="2" s="1"/>
  <c r="K98" i="2" s="1"/>
  <c r="C98" i="2"/>
  <c r="I99" i="2" l="1"/>
  <c r="J99" i="2" s="1"/>
  <c r="K99" i="2" s="1"/>
  <c r="C99" i="2"/>
  <c r="F98" i="2"/>
  <c r="H98" i="2"/>
  <c r="I100" i="2" l="1"/>
  <c r="J100" i="2" s="1"/>
  <c r="K100" i="2" s="1"/>
  <c r="C100" i="2"/>
  <c r="H99" i="2"/>
  <c r="F99" i="2"/>
  <c r="H100" i="2" l="1"/>
  <c r="F100" i="2"/>
  <c r="C101" i="2"/>
  <c r="I101" i="2"/>
  <c r="J101" i="2" s="1"/>
  <c r="K101" i="2" s="1"/>
  <c r="I102" i="2" l="1"/>
  <c r="J102" i="2" s="1"/>
  <c r="K102" i="2" s="1"/>
  <c r="C102" i="2"/>
  <c r="H101" i="2"/>
  <c r="F101" i="2"/>
  <c r="I103" i="2" l="1"/>
  <c r="J103" i="2" s="1"/>
  <c r="K103" i="2" s="1"/>
  <c r="C103" i="2"/>
  <c r="F102" i="2"/>
  <c r="H102" i="2"/>
  <c r="H103" i="2" l="1"/>
  <c r="F103" i="2"/>
  <c r="I104" i="2"/>
  <c r="J104" i="2" s="1"/>
  <c r="K104" i="2" s="1"/>
  <c r="C104" i="2"/>
  <c r="C105" i="2" l="1"/>
  <c r="I105" i="2"/>
  <c r="J105" i="2" s="1"/>
  <c r="K105" i="2" s="1"/>
  <c r="F104" i="2"/>
  <c r="H104" i="2"/>
  <c r="I106" i="2" l="1"/>
  <c r="J106" i="2" s="1"/>
  <c r="K106" i="2" s="1"/>
  <c r="C106" i="2"/>
  <c r="H105" i="2"/>
  <c r="F105" i="2"/>
  <c r="C107" i="2" l="1"/>
  <c r="I107" i="2"/>
  <c r="J107" i="2" s="1"/>
  <c r="K107" i="2" s="1"/>
  <c r="F106" i="2"/>
  <c r="H106" i="2"/>
  <c r="I108" i="2" l="1"/>
  <c r="J108" i="2" s="1"/>
  <c r="K108" i="2" s="1"/>
  <c r="C108" i="2"/>
  <c r="H107" i="2"/>
  <c r="F107" i="2"/>
  <c r="H108" i="2" l="1"/>
  <c r="F108" i="2"/>
  <c r="C109" i="2"/>
  <c r="I109" i="2"/>
  <c r="J109" i="2" s="1"/>
  <c r="K109" i="2" s="1"/>
  <c r="I110" i="2" l="1"/>
  <c r="J110" i="2" s="1"/>
  <c r="K110" i="2" s="1"/>
  <c r="C110" i="2"/>
  <c r="H109" i="2"/>
  <c r="F109" i="2"/>
  <c r="I111" i="2" l="1"/>
  <c r="J111" i="2" s="1"/>
  <c r="K111" i="2" s="1"/>
  <c r="C111" i="2"/>
  <c r="H110" i="2"/>
  <c r="F110" i="2"/>
  <c r="I112" i="2" l="1"/>
  <c r="J112" i="2" s="1"/>
  <c r="K112" i="2" s="1"/>
  <c r="C112" i="2"/>
  <c r="H111" i="2"/>
  <c r="F111" i="2"/>
  <c r="H112" i="2" l="1"/>
  <c r="F112" i="2"/>
  <c r="I113" i="2"/>
  <c r="J113" i="2" s="1"/>
  <c r="K113" i="2" s="1"/>
  <c r="C113" i="2"/>
  <c r="I114" i="2" l="1"/>
  <c r="J114" i="2" s="1"/>
  <c r="K114" i="2" s="1"/>
  <c r="C114" i="2"/>
  <c r="H113" i="2"/>
  <c r="F113" i="2"/>
  <c r="I115" i="2" l="1"/>
  <c r="J115" i="2" s="1"/>
  <c r="K115" i="2" s="1"/>
  <c r="C115" i="2"/>
  <c r="F114" i="2"/>
  <c r="H114" i="2"/>
  <c r="C116" i="2" l="1"/>
  <c r="I116" i="2"/>
  <c r="J116" i="2" s="1"/>
  <c r="K116" i="2" s="1"/>
  <c r="F115" i="2"/>
  <c r="H115" i="2"/>
  <c r="C117" i="2" l="1"/>
  <c r="I117" i="2"/>
  <c r="J117" i="2" s="1"/>
  <c r="K117" i="2" s="1"/>
  <c r="H116" i="2"/>
  <c r="F116" i="2"/>
  <c r="I118" i="2" l="1"/>
  <c r="J118" i="2" s="1"/>
  <c r="K118" i="2" s="1"/>
  <c r="C118" i="2"/>
  <c r="H117" i="2"/>
  <c r="F117" i="2"/>
  <c r="F118" i="2" l="1"/>
  <c r="H118" i="2"/>
  <c r="I119" i="2"/>
  <c r="J119" i="2" s="1"/>
  <c r="K119" i="2" s="1"/>
  <c r="C119" i="2"/>
  <c r="I120" i="2" l="1"/>
  <c r="J120" i="2" s="1"/>
  <c r="K120" i="2" s="1"/>
  <c r="C120" i="2"/>
  <c r="F119" i="2"/>
  <c r="H119" i="2"/>
  <c r="H120" i="2" l="1"/>
  <c r="F120" i="2"/>
  <c r="C121" i="2"/>
  <c r="I121" i="2"/>
  <c r="J121" i="2" s="1"/>
  <c r="K121" i="2" s="1"/>
  <c r="I122" i="2" l="1"/>
  <c r="J122" i="2" s="1"/>
  <c r="K122" i="2" s="1"/>
  <c r="C122" i="2"/>
  <c r="H121" i="2"/>
  <c r="F121" i="2"/>
  <c r="C123" i="2" l="1"/>
  <c r="I123" i="2"/>
  <c r="J123" i="2" s="1"/>
  <c r="K123" i="2" s="1"/>
  <c r="H122" i="2"/>
  <c r="F122" i="2"/>
  <c r="I124" i="2" l="1"/>
  <c r="J124" i="2" s="1"/>
  <c r="K124" i="2" s="1"/>
  <c r="C124" i="2"/>
  <c r="F123" i="2"/>
  <c r="H123" i="2"/>
  <c r="H124" i="2" l="1"/>
  <c r="F124" i="2"/>
  <c r="C125" i="2"/>
  <c r="I125" i="2"/>
  <c r="J125" i="2" s="1"/>
  <c r="K125" i="2" s="1"/>
  <c r="I126" i="2" l="1"/>
  <c r="J126" i="2" s="1"/>
  <c r="K126" i="2" s="1"/>
  <c r="C126" i="2"/>
  <c r="H125" i="2"/>
  <c r="F125" i="2"/>
  <c r="H126" i="2" l="1"/>
  <c r="F126" i="2"/>
  <c r="I127" i="2"/>
  <c r="J127" i="2" s="1"/>
  <c r="K127" i="2" s="1"/>
  <c r="C127" i="2"/>
  <c r="H127" i="2" l="1"/>
  <c r="F127" i="2"/>
  <c r="I128" i="2"/>
  <c r="J128" i="2" s="1"/>
  <c r="K128" i="2" s="1"/>
  <c r="C128" i="2"/>
  <c r="I129" i="2" l="1"/>
  <c r="J129" i="2" s="1"/>
  <c r="K129" i="2" s="1"/>
  <c r="C129" i="2"/>
  <c r="F128" i="2"/>
  <c r="H128" i="2"/>
  <c r="C130" i="2" l="1"/>
  <c r="I130" i="2"/>
  <c r="J130" i="2" s="1"/>
  <c r="K130" i="2" s="1"/>
  <c r="F129" i="2"/>
  <c r="H129" i="2"/>
  <c r="C131" i="2" l="1"/>
  <c r="I131" i="2"/>
  <c r="J131" i="2" s="1"/>
  <c r="K131" i="2" s="1"/>
  <c r="F130" i="2"/>
  <c r="H130" i="2"/>
  <c r="I132" i="2" l="1"/>
  <c r="J132" i="2" s="1"/>
  <c r="K132" i="2" s="1"/>
  <c r="C132" i="2"/>
  <c r="F131" i="2"/>
  <c r="H131" i="2"/>
  <c r="H132" i="2" l="1"/>
  <c r="F132" i="2"/>
  <c r="I133" i="2"/>
  <c r="J133" i="2" s="1"/>
  <c r="K133" i="2" s="1"/>
  <c r="C133" i="2"/>
  <c r="C134" i="2" l="1"/>
  <c r="I134" i="2"/>
  <c r="J134" i="2" s="1"/>
  <c r="K134" i="2" s="1"/>
  <c r="F133" i="2"/>
  <c r="H133" i="2"/>
  <c r="I135" i="2" l="1"/>
  <c r="J135" i="2" s="1"/>
  <c r="K135" i="2" s="1"/>
  <c r="C135" i="2"/>
  <c r="H134" i="2"/>
  <c r="F134" i="2"/>
  <c r="F135" i="2" l="1"/>
  <c r="H135" i="2"/>
  <c r="I136" i="2"/>
  <c r="J136" i="2" s="1"/>
  <c r="K136" i="2" s="1"/>
  <c r="C136" i="2"/>
  <c r="H136" i="2" l="1"/>
  <c r="F136" i="2"/>
  <c r="C137" i="2"/>
  <c r="I137" i="2"/>
  <c r="J137" i="2" s="1"/>
  <c r="K137" i="2" s="1"/>
  <c r="C138" i="2" l="1"/>
  <c r="I138" i="2"/>
  <c r="J138" i="2" s="1"/>
  <c r="K138" i="2" s="1"/>
  <c r="F137" i="2"/>
  <c r="H137" i="2"/>
  <c r="C139" i="2" l="1"/>
  <c r="I139" i="2"/>
  <c r="J139" i="2" s="1"/>
  <c r="K139" i="2" s="1"/>
  <c r="H138" i="2"/>
  <c r="F138" i="2"/>
  <c r="I140" i="2" l="1"/>
  <c r="J140" i="2" s="1"/>
  <c r="K140" i="2" s="1"/>
  <c r="C140" i="2"/>
  <c r="F139" i="2"/>
  <c r="H139" i="2"/>
  <c r="F140" i="2" l="1"/>
  <c r="H140" i="2"/>
  <c r="C141" i="2"/>
  <c r="I141" i="2"/>
  <c r="J141" i="2" s="1"/>
  <c r="K141" i="2" s="1"/>
  <c r="H141" i="2" l="1"/>
  <c r="F141" i="2"/>
  <c r="I142" i="2"/>
  <c r="J142" i="2" s="1"/>
  <c r="K142" i="2" s="1"/>
  <c r="C142" i="2"/>
  <c r="C143" i="2" l="1"/>
  <c r="I143" i="2"/>
  <c r="J143" i="2" s="1"/>
  <c r="K143" i="2" s="1"/>
  <c r="H142" i="2"/>
  <c r="F142" i="2"/>
  <c r="C144" i="2" l="1"/>
  <c r="I144" i="2"/>
  <c r="J144" i="2" s="1"/>
  <c r="K144" i="2" s="1"/>
  <c r="F143" i="2"/>
  <c r="H143" i="2"/>
  <c r="I145" i="2" l="1"/>
  <c r="J145" i="2" s="1"/>
  <c r="K145" i="2" s="1"/>
  <c r="C145" i="2"/>
  <c r="F144" i="2"/>
  <c r="H144" i="2"/>
  <c r="H145" i="2" l="1"/>
  <c r="F145" i="2"/>
  <c r="I146" i="2"/>
  <c r="J146" i="2" s="1"/>
  <c r="K146" i="2" s="1"/>
  <c r="C146" i="2"/>
  <c r="C147" i="2" l="1"/>
  <c r="I147" i="2"/>
  <c r="J147" i="2" s="1"/>
  <c r="K147" i="2" s="1"/>
  <c r="F146" i="2"/>
  <c r="H146" i="2"/>
  <c r="I148" i="2" l="1"/>
  <c r="J148" i="2" s="1"/>
  <c r="K148" i="2" s="1"/>
  <c r="C148" i="2"/>
  <c r="H147" i="2"/>
  <c r="F147" i="2"/>
  <c r="F148" i="2" l="1"/>
  <c r="H148" i="2"/>
  <c r="C149" i="2"/>
  <c r="I149" i="2"/>
  <c r="J149" i="2" s="1"/>
  <c r="K149" i="2" s="1"/>
  <c r="I150" i="2" l="1"/>
  <c r="J150" i="2" s="1"/>
  <c r="K150" i="2" s="1"/>
  <c r="C150" i="2"/>
  <c r="H149" i="2"/>
  <c r="F149" i="2"/>
  <c r="I151" i="2" l="1"/>
  <c r="J151" i="2" s="1"/>
  <c r="K151" i="2" s="1"/>
  <c r="C151" i="2"/>
  <c r="F150" i="2"/>
  <c r="H150" i="2"/>
  <c r="H151" i="2" l="1"/>
  <c r="F151" i="2"/>
  <c r="I152" i="2"/>
  <c r="J152" i="2" s="1"/>
  <c r="K152" i="2" s="1"/>
  <c r="C152" i="2"/>
  <c r="C153" i="2" l="1"/>
  <c r="I153" i="2"/>
  <c r="J153" i="2" s="1"/>
  <c r="K153" i="2" s="1"/>
  <c r="H152" i="2"/>
  <c r="F152" i="2"/>
  <c r="I154" i="2" l="1"/>
  <c r="J154" i="2" s="1"/>
  <c r="K154" i="2" s="1"/>
  <c r="C154" i="2"/>
  <c r="H153" i="2"/>
  <c r="F153" i="2"/>
  <c r="C155" i="2" l="1"/>
  <c r="I155" i="2"/>
  <c r="J155" i="2" s="1"/>
  <c r="K155" i="2" s="1"/>
  <c r="F154" i="2"/>
  <c r="H154" i="2"/>
  <c r="I156" i="2" l="1"/>
  <c r="J156" i="2" s="1"/>
  <c r="K156" i="2" s="1"/>
  <c r="C156" i="2"/>
  <c r="F155" i="2"/>
  <c r="H155" i="2"/>
  <c r="H156" i="2" l="1"/>
  <c r="F156" i="2"/>
  <c r="C157" i="2"/>
  <c r="I157" i="2"/>
  <c r="J157" i="2" s="1"/>
  <c r="K157" i="2" s="1"/>
  <c r="I158" i="2" l="1"/>
  <c r="J158" i="2" s="1"/>
  <c r="K158" i="2" s="1"/>
  <c r="C158" i="2"/>
  <c r="F157" i="2"/>
  <c r="H157" i="2"/>
  <c r="C159" i="2" l="1"/>
  <c r="I159" i="2"/>
  <c r="J159" i="2" s="1"/>
  <c r="K159" i="2" s="1"/>
  <c r="F158" i="2"/>
  <c r="H158" i="2"/>
  <c r="C160" i="2" l="1"/>
  <c r="I160" i="2"/>
  <c r="J160" i="2" s="1"/>
  <c r="K160" i="2" s="1"/>
  <c r="H159" i="2"/>
  <c r="F159" i="2"/>
  <c r="I161" i="2" l="1"/>
  <c r="J161" i="2" s="1"/>
  <c r="K161" i="2" s="1"/>
  <c r="C161" i="2"/>
  <c r="F160" i="2"/>
  <c r="H160" i="2"/>
  <c r="C162" i="2" l="1"/>
  <c r="I162" i="2"/>
  <c r="J162" i="2" s="1"/>
  <c r="K162" i="2" s="1"/>
  <c r="F161" i="2"/>
  <c r="H161" i="2"/>
  <c r="I163" i="2" l="1"/>
  <c r="J163" i="2" s="1"/>
  <c r="K163" i="2" s="1"/>
  <c r="C163" i="2"/>
  <c r="F162" i="2"/>
  <c r="H162" i="2"/>
  <c r="I164" i="2" l="1"/>
  <c r="J164" i="2" s="1"/>
  <c r="K164" i="2" s="1"/>
  <c r="C164" i="2"/>
  <c r="H163" i="2"/>
  <c r="F163" i="2"/>
  <c r="F164" i="2" l="1"/>
  <c r="H164" i="2"/>
  <c r="C165" i="2"/>
  <c r="I165" i="2"/>
  <c r="J165" i="2" s="1"/>
  <c r="K165" i="2" s="1"/>
  <c r="C166" i="2" l="1"/>
  <c r="I166" i="2"/>
  <c r="J166" i="2" s="1"/>
  <c r="K166" i="2" s="1"/>
  <c r="H165" i="2"/>
  <c r="F165" i="2"/>
  <c r="C167" i="2" l="1"/>
  <c r="I167" i="2"/>
  <c r="J167" i="2" s="1"/>
  <c r="K167" i="2" s="1"/>
  <c r="H166" i="2"/>
  <c r="F166" i="2"/>
  <c r="I168" i="2" l="1"/>
  <c r="J168" i="2" s="1"/>
  <c r="K168" i="2" s="1"/>
  <c r="C168" i="2"/>
  <c r="F167" i="2"/>
  <c r="H167" i="2"/>
  <c r="I169" i="2" l="1"/>
  <c r="J169" i="2" s="1"/>
  <c r="K169" i="2" s="1"/>
  <c r="C169" i="2"/>
  <c r="F168" i="2"/>
  <c r="H168" i="2"/>
  <c r="C170" i="2" l="1"/>
  <c r="I170" i="2"/>
  <c r="J170" i="2" s="1"/>
  <c r="K170" i="2" s="1"/>
  <c r="F169" i="2"/>
  <c r="H169" i="2"/>
  <c r="C171" i="2" l="1"/>
  <c r="I171" i="2"/>
  <c r="J171" i="2" s="1"/>
  <c r="K171" i="2" s="1"/>
  <c r="F170" i="2"/>
  <c r="H170" i="2"/>
  <c r="C172" i="2" l="1"/>
  <c r="I172" i="2"/>
  <c r="J172" i="2" s="1"/>
  <c r="K172" i="2" s="1"/>
  <c r="F171" i="2"/>
  <c r="H171" i="2"/>
  <c r="C173" i="2" l="1"/>
  <c r="I173" i="2"/>
  <c r="J173" i="2" s="1"/>
  <c r="K173" i="2" s="1"/>
  <c r="H172" i="2"/>
  <c r="F172" i="2"/>
  <c r="I174" i="2" l="1"/>
  <c r="J174" i="2" s="1"/>
  <c r="K174" i="2" s="1"/>
  <c r="C174" i="2"/>
  <c r="H173" i="2"/>
  <c r="F173" i="2"/>
  <c r="H174" i="2" l="1"/>
  <c r="F174" i="2"/>
  <c r="C175" i="2"/>
  <c r="I175" i="2"/>
  <c r="J175" i="2" s="1"/>
  <c r="K175" i="2" s="1"/>
  <c r="I176" i="2" l="1"/>
  <c r="J176" i="2" s="1"/>
  <c r="K176" i="2" s="1"/>
  <c r="C176" i="2"/>
  <c r="H175" i="2"/>
  <c r="F175" i="2"/>
  <c r="C177" i="2" l="1"/>
  <c r="I177" i="2"/>
  <c r="J177" i="2" s="1"/>
  <c r="K177" i="2" s="1"/>
  <c r="F176" i="2"/>
  <c r="H176" i="2"/>
  <c r="C178" i="2" l="1"/>
  <c r="I178" i="2"/>
  <c r="J178" i="2" s="1"/>
  <c r="K178" i="2" s="1"/>
  <c r="H177" i="2"/>
  <c r="F177" i="2"/>
  <c r="C179" i="2" l="1"/>
  <c r="I179" i="2"/>
  <c r="J179" i="2" s="1"/>
  <c r="K179" i="2" s="1"/>
  <c r="H178" i="2"/>
  <c r="F178" i="2"/>
  <c r="I180" i="2" l="1"/>
  <c r="J180" i="2" s="1"/>
  <c r="K180" i="2" s="1"/>
  <c r="C180" i="2"/>
  <c r="H179" i="2"/>
  <c r="F179" i="2"/>
  <c r="C181" i="2" l="1"/>
  <c r="I181" i="2"/>
  <c r="J181" i="2" s="1"/>
  <c r="K181" i="2" s="1"/>
  <c r="F180" i="2"/>
  <c r="H180" i="2"/>
  <c r="C182" i="2" l="1"/>
  <c r="I182" i="2"/>
  <c r="J182" i="2" s="1"/>
  <c r="K182" i="2" s="1"/>
  <c r="H181" i="2"/>
  <c r="F181" i="2"/>
  <c r="C183" i="2" l="1"/>
  <c r="I183" i="2"/>
  <c r="J183" i="2" s="1"/>
  <c r="K183" i="2" s="1"/>
  <c r="H182" i="2"/>
  <c r="F182" i="2"/>
  <c r="I184" i="2" l="1"/>
  <c r="J184" i="2" s="1"/>
  <c r="K184" i="2" s="1"/>
  <c r="C184" i="2"/>
  <c r="F183" i="2"/>
  <c r="H183" i="2"/>
  <c r="I185" i="2" l="1"/>
  <c r="J185" i="2" s="1"/>
  <c r="K185" i="2" s="1"/>
  <c r="I186" i="2" s="1"/>
  <c r="J186" i="2" s="1"/>
  <c r="K186" i="2" s="1"/>
  <c r="I187" i="2" s="1"/>
  <c r="J187" i="2" s="1"/>
  <c r="K187" i="2" s="1"/>
  <c r="C185" i="2"/>
  <c r="H184" i="2"/>
  <c r="F184" i="2"/>
  <c r="I188" i="2" l="1"/>
  <c r="J188" i="2" s="1"/>
  <c r="K188" i="2" s="1"/>
  <c r="B21" i="1"/>
  <c r="F185" i="2"/>
  <c r="F246" i="2" s="1"/>
  <c r="F247" i="2" s="1"/>
  <c r="H185" i="2"/>
  <c r="B14" i="1" l="1"/>
  <c r="C14" i="1" s="1"/>
  <c r="H246" i="2"/>
  <c r="H247" i="2" s="1"/>
  <c r="I189" i="2"/>
  <c r="J189" i="2" s="1"/>
  <c r="K189" i="2" s="1"/>
  <c r="I190" i="2" s="1"/>
  <c r="J190" i="2" s="1"/>
  <c r="K190" i="2" s="1"/>
  <c r="B16" i="1" l="1"/>
  <c r="C16" i="1" s="1"/>
  <c r="B13" i="1"/>
  <c r="C13" i="1" s="1"/>
  <c r="I191" i="2"/>
  <c r="J191" i="2" s="1"/>
  <c r="K191" i="2" s="1"/>
  <c r="I192" i="2" l="1"/>
  <c r="J192" i="2" s="1"/>
  <c r="K192" i="2" s="1"/>
  <c r="I193" i="2" l="1"/>
  <c r="J193" i="2" s="1"/>
  <c r="K193" i="2" s="1"/>
  <c r="I194" i="2" s="1"/>
  <c r="J194" i="2" s="1"/>
  <c r="K194" i="2" s="1"/>
  <c r="I195" i="2" l="1"/>
  <c r="J195" i="2" s="1"/>
  <c r="K195" i="2" s="1"/>
  <c r="I196" i="2" l="1"/>
  <c r="J196" i="2" s="1"/>
  <c r="K196" i="2" s="1"/>
  <c r="I197" i="2" l="1"/>
  <c r="J197" i="2" s="1"/>
  <c r="K197" i="2" s="1"/>
  <c r="I198" i="2" s="1"/>
  <c r="J198" i="2" s="1"/>
  <c r="K198" i="2" s="1"/>
  <c r="I199" i="2" s="1"/>
  <c r="J199" i="2" s="1"/>
  <c r="K199" i="2" s="1"/>
  <c r="I200" i="2" l="1"/>
  <c r="J200" i="2" s="1"/>
  <c r="K200" i="2" s="1"/>
  <c r="I201" i="2" s="1"/>
  <c r="J201" i="2" s="1"/>
  <c r="K201" i="2" s="1"/>
  <c r="I202" i="2" s="1"/>
  <c r="J202" i="2" s="1"/>
  <c r="K202" i="2" s="1"/>
  <c r="I203" i="2" s="1"/>
  <c r="J203" i="2" s="1"/>
  <c r="K203" i="2" s="1"/>
  <c r="I204" i="2" l="1"/>
  <c r="J204" i="2" s="1"/>
  <c r="K204" i="2" s="1"/>
  <c r="I205" i="2" l="1"/>
  <c r="J205" i="2" s="1"/>
  <c r="K205" i="2" s="1"/>
  <c r="I206" i="2" s="1"/>
  <c r="J206" i="2" s="1"/>
  <c r="K206" i="2" s="1"/>
  <c r="I207" i="2" l="1"/>
  <c r="J207" i="2" s="1"/>
  <c r="K207" i="2" s="1"/>
  <c r="I208" i="2" l="1"/>
  <c r="J208" i="2" s="1"/>
  <c r="K208" i="2" s="1"/>
  <c r="I209" i="2" l="1"/>
  <c r="J209" i="2" s="1"/>
  <c r="K209" i="2" s="1"/>
  <c r="I210" i="2" s="1"/>
  <c r="J210" i="2" s="1"/>
  <c r="K210" i="2" s="1"/>
  <c r="I211" i="2" l="1"/>
  <c r="J211" i="2" s="1"/>
  <c r="K211" i="2" s="1"/>
  <c r="I212" i="2" l="1"/>
  <c r="J212" i="2" s="1"/>
  <c r="K212" i="2" s="1"/>
  <c r="I213" i="2" l="1"/>
  <c r="J213" i="2" s="1"/>
  <c r="K213" i="2" s="1"/>
  <c r="I214" i="2" s="1"/>
  <c r="J214" i="2" s="1"/>
  <c r="K214" i="2" s="1"/>
  <c r="I215" i="2" s="1"/>
  <c r="J215" i="2" s="1"/>
  <c r="K215" i="2" s="1"/>
  <c r="I216" i="2" l="1"/>
  <c r="J216" i="2" s="1"/>
  <c r="K216" i="2" s="1"/>
  <c r="I217" i="2" s="1"/>
  <c r="J217" i="2" s="1"/>
  <c r="K217" i="2" s="1"/>
  <c r="I218" i="2" s="1"/>
  <c r="J218" i="2" s="1"/>
  <c r="K218" i="2" s="1"/>
  <c r="I219" i="2" s="1"/>
  <c r="J219" i="2" s="1"/>
  <c r="K219" i="2" s="1"/>
  <c r="I220" i="2" l="1"/>
  <c r="J220" i="2" s="1"/>
  <c r="K220" i="2" s="1"/>
  <c r="I221" i="2" l="1"/>
  <c r="J221" i="2" s="1"/>
  <c r="K221" i="2" s="1"/>
  <c r="I222" i="2" s="1"/>
  <c r="J222" i="2" s="1"/>
  <c r="K222" i="2" s="1"/>
  <c r="I223" i="2" l="1"/>
  <c r="J223" i="2" s="1"/>
  <c r="K223" i="2" s="1"/>
  <c r="I224" i="2" l="1"/>
  <c r="J224" i="2" s="1"/>
  <c r="K224" i="2" s="1"/>
  <c r="I225" i="2" l="1"/>
  <c r="J225" i="2" s="1"/>
  <c r="K225" i="2" s="1"/>
  <c r="I226" i="2" s="1"/>
  <c r="J226" i="2" s="1"/>
  <c r="K226" i="2" s="1"/>
  <c r="I227" i="2" l="1"/>
  <c r="J227" i="2" s="1"/>
  <c r="K227" i="2" s="1"/>
  <c r="I228" i="2" l="1"/>
  <c r="J228" i="2" s="1"/>
  <c r="K228" i="2" s="1"/>
  <c r="I229" i="2" l="1"/>
  <c r="J229" i="2" s="1"/>
  <c r="K229" i="2" s="1"/>
  <c r="I230" i="2" s="1"/>
  <c r="J230" i="2" s="1"/>
  <c r="K230" i="2" s="1"/>
  <c r="I231" i="2" s="1"/>
  <c r="J231" i="2" s="1"/>
  <c r="K231" i="2" s="1"/>
  <c r="I232" i="2" l="1"/>
  <c r="J232" i="2" s="1"/>
  <c r="K232" i="2" s="1"/>
  <c r="I233" i="2" s="1"/>
  <c r="J233" i="2" s="1"/>
  <c r="K233" i="2" s="1"/>
  <c r="I234" i="2" s="1"/>
  <c r="J234" i="2" s="1"/>
  <c r="K234" i="2" s="1"/>
  <c r="I235" i="2" s="1"/>
  <c r="J235" i="2" s="1"/>
  <c r="K235" i="2" s="1"/>
  <c r="I236" i="2" l="1"/>
  <c r="J236" i="2" s="1"/>
  <c r="K236" i="2" s="1"/>
  <c r="I237" i="2" l="1"/>
  <c r="J237" i="2" s="1"/>
  <c r="K237" i="2" s="1"/>
  <c r="I238" i="2" s="1"/>
  <c r="J238" i="2" s="1"/>
  <c r="K238" i="2" s="1"/>
  <c r="I239" i="2" l="1"/>
  <c r="J239" i="2" s="1"/>
  <c r="K239" i="2" s="1"/>
  <c r="I240" i="2" l="1"/>
  <c r="J240" i="2" s="1"/>
  <c r="K240" i="2" s="1"/>
  <c r="I241" i="2" l="1"/>
  <c r="J241" i="2" s="1"/>
  <c r="K241" i="2" s="1"/>
  <c r="I242" i="2" s="1"/>
  <c r="J242" i="2" s="1"/>
  <c r="K242" i="2" s="1"/>
  <c r="I243" i="2" l="1"/>
  <c r="J243" i="2" s="1"/>
  <c r="K243" i="2" s="1"/>
  <c r="I244" i="2" l="1"/>
  <c r="J244" i="2" s="1"/>
  <c r="K244" i="2" s="1"/>
  <c r="I245" i="2" l="1"/>
  <c r="J245" i="2" l="1"/>
  <c r="B19" i="1"/>
  <c r="B20" i="1" l="1"/>
  <c r="B23" i="1" s="1"/>
  <c r="K245" i="2"/>
</calcChain>
</file>

<file path=xl/sharedStrings.xml><?xml version="1.0" encoding="utf-8"?>
<sst xmlns="http://schemas.openxmlformats.org/spreadsheetml/2006/main" count="88" uniqueCount="80">
  <si>
    <t>Simulador VTU</t>
  </si>
  <si>
    <t>Valor del Inmueble</t>
  </si>
  <si>
    <t>Valor Financiado</t>
  </si>
  <si>
    <t>Plazo de la Operación (Meses)</t>
  </si>
  <si>
    <t>Edad Cliente</t>
  </si>
  <si>
    <t>Tasa de Colocación (M.V)</t>
  </si>
  <si>
    <t>Seguro de Vida</t>
  </si>
  <si>
    <t>Seguro de Incendio y Terremoto</t>
  </si>
  <si>
    <t>Intereses pagados E.A (%)</t>
  </si>
  <si>
    <t>Decisor</t>
  </si>
  <si>
    <t>Sí</t>
  </si>
  <si>
    <t>No</t>
  </si>
  <si>
    <t>VTU Según la combinación Seleccionada E.A (%)</t>
  </si>
  <si>
    <t>VTU Intereses + Seguro de Vida E.A (%)</t>
  </si>
  <si>
    <t>VTU Intereses + Incendio y Terremoto E.A (%)</t>
  </si>
  <si>
    <t>VTU Intereses + Seg. Vida + Incendio y Terremoto E.A (%)</t>
  </si>
  <si>
    <t>Periodo</t>
  </si>
  <si>
    <t>Cuota</t>
  </si>
  <si>
    <t>F.C Cuota</t>
  </si>
  <si>
    <t>F.C Cuota+ Vida</t>
  </si>
  <si>
    <t>F.C Cuota + I&amp;T</t>
  </si>
  <si>
    <t>F.C Cuota + Vida + I&amp;T</t>
  </si>
  <si>
    <t>Intereses</t>
  </si>
  <si>
    <t>Abono a Capital</t>
  </si>
  <si>
    <t>Saldo Capital</t>
  </si>
  <si>
    <t>Edad</t>
  </si>
  <si>
    <t>N0</t>
  </si>
  <si>
    <t>N1</t>
  </si>
  <si>
    <t>Prima Vida</t>
  </si>
  <si>
    <t>Prima I&amp;T</t>
  </si>
  <si>
    <t>Valor Inmueble</t>
  </si>
  <si>
    <t>EDAD</t>
  </si>
  <si>
    <t>PRIMA MES VIDA</t>
  </si>
  <si>
    <t>PRIMA MES I&amp;T</t>
  </si>
  <si>
    <t>Crecimiento Valor Inmueble Anual (%)</t>
  </si>
  <si>
    <t xml:space="preserve">IPC </t>
  </si>
  <si>
    <t>Meses</t>
  </si>
  <si>
    <t>Fecha</t>
  </si>
  <si>
    <t>Año</t>
  </si>
  <si>
    <t>MV</t>
  </si>
  <si>
    <t>E.A</t>
  </si>
  <si>
    <t>Pago</t>
  </si>
  <si>
    <t>Mes de Simulación</t>
  </si>
  <si>
    <t>VT (S) Intereres</t>
  </si>
  <si>
    <t>VT (S) Capital</t>
  </si>
  <si>
    <t>VT ($) Seg. Incendio y Terremoto</t>
  </si>
  <si>
    <t>VT ($) Seg. Vida</t>
  </si>
  <si>
    <t>VTU ($) Pagado Según Combinación del Cliente</t>
  </si>
  <si>
    <t>EA</t>
  </si>
  <si>
    <t>Valor a financiar</t>
  </si>
  <si>
    <t>Valor del inmueble</t>
  </si>
  <si>
    <t>Amortización</t>
  </si>
  <si>
    <t>VTUA (Falta incluir avalúo y Títulos)</t>
  </si>
  <si>
    <t>Saldo inicial</t>
  </si>
  <si>
    <t>Saldo final</t>
  </si>
  <si>
    <t>Tir</t>
  </si>
  <si>
    <t>VTUA</t>
  </si>
  <si>
    <t>Simulador VTUA - Crédito A la Mano</t>
  </si>
  <si>
    <t>A continuación edita los valores marcados en color amarillo de acuerdo a tu necesidad</t>
  </si>
  <si>
    <t>Completa la información</t>
  </si>
  <si>
    <t>Valor de Crédito</t>
  </si>
  <si>
    <t>Plazo en meses</t>
  </si>
  <si>
    <t>Monto</t>
  </si>
  <si>
    <t>plazo</t>
  </si>
  <si>
    <t>Resultado de la simulación</t>
  </si>
  <si>
    <t>Valor  de la cuota</t>
  </si>
  <si>
    <t>Valor del crédito</t>
  </si>
  <si>
    <t>Total a pagar</t>
  </si>
  <si>
    <t>No. de cuota</t>
  </si>
  <si>
    <t>Valor de cuota</t>
  </si>
  <si>
    <t>Intereses corrientes</t>
  </si>
  <si>
    <t>Saldo capital</t>
  </si>
  <si>
    <t>Plan de pagos</t>
  </si>
  <si>
    <t>Valor seguro</t>
  </si>
  <si>
    <r>
      <rPr>
        <b/>
        <sz val="10"/>
        <rFont val="Open Sans"/>
        <family val="2"/>
      </rPr>
      <t>Información Legal</t>
    </r>
    <r>
      <rPr>
        <sz val="10"/>
        <rFont val="Open Sans"/>
        <family val="2"/>
      </rPr>
      <t xml:space="preserve">
•	Bancolombia S.A, pone a disposición del cliente potencial el presente Simulador en los términos de Ley, el cual tiene fines informativos y no comporta oferta o promesa de contratar.
•	El resultado de cada simulación corresponde a una proyección, toda vez que la aprobación estará sujeta a las condiciones del mercado aplicables al momento de la apertura del producto.
•	El Valor Total Unificado (VTU) resulta de una proyección de los cobros asociados al producto en los términos de ley, sin incluir los costos transaccionales por el uso del producto, toda vez que no hay certeza de su ocurrencia.
•	El VTU no es una tasa de interés a la que se apliquen los límites establecidos por la ley. 
•	El VTUA corresponde al valor total unificado para los productos del activo
•	EA: significa tasa efectiva anual.
•	Plazo Aproximado: supone un plazo de 12 meses
•	Impuestos: los valores simulados no incluye los costos por impuestos que se llegaren a causar con ocasión al producto o servicio. 
•	VTU en puntos porcentuales: encontrarás el Valor total Unificado del producto simulado expresado en tasa efectiva anual
•	VTU en pesos: encontrarás el Valor total Unificado del producto simulado expresado en pesos
•	Crédito A la mano CALM: Es el que desembolsa Bancolombia en tu A la mano con el plazo, tasa, montos que aquí puedes conocer.</t>
    </r>
  </si>
  <si>
    <t>Tasa de interés Mes Vencido</t>
  </si>
  <si>
    <t>Tasa de interés Efectivo Anual</t>
  </si>
  <si>
    <t>Total de interés (COP)</t>
  </si>
  <si>
    <t>El VTUA es un valor que proyecta el monto total a pagar a lo largo de la vida de un Crédito activo, se calcula teniendo en cuenta tanto los abonos a capital cómo los costos por el uso del producto.</t>
  </si>
  <si>
    <t>Fecha actualización: 18/abril 24 | Versión: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</si>
</sst>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quot;$&quot;\ #,##0.00_);[Red]\(&quot;$&quot;\ #,##0.00\)"/>
    <numFmt numFmtId="165" formatCode="_(&quot;$&quot;\ * #,##0.00_);_(&quot;$&quot;\ * \(#,##0.00\);_(&quot;$&quot;\ * &quot;-&quot;??_);_(@_)"/>
    <numFmt numFmtId="166" formatCode="_(* #,##0.00_);_(* \(#,##0.00\);_(* &quot;-&quot;??_);_(@_)"/>
    <numFmt numFmtId="167" formatCode="_(* #,##0_);_(* \(#,##0\);_(* &quot;-&quot;??_);_(@_)"/>
    <numFmt numFmtId="168" formatCode="_(&quot;$&quot;\ * #,##0_);_(&quot;$&quot;\ * \(#,##0\);_(&quot;$&quot;\ * &quot;-&quot;??_);_(@_)"/>
    <numFmt numFmtId="169" formatCode="_-* #,##0_-;\-* #,##0_-;_-* &quot;-&quot;??_-;_-@_-"/>
    <numFmt numFmtId="170" formatCode="_-* #,##0.0_-;\-* #,##0.0_-;_-* &quot;-&quot;??_-;_-@_-"/>
    <numFmt numFmtId="171" formatCode="0.0000%"/>
    <numFmt numFmtId="172" formatCode="&quot;$&quot;\ #,##0.00"/>
  </numFmts>
  <fonts count="21" x14ac:knownFonts="1">
    <font>
      <sz val="11"/>
      <color theme="1"/>
      <name val="Calibri"/>
      <family val="2"/>
      <scheme val="minor"/>
    </font>
    <font>
      <sz val="11"/>
      <color theme="1"/>
      <name val="Calibri"/>
      <family val="2"/>
      <scheme val="minor"/>
    </font>
    <font>
      <b/>
      <sz val="9"/>
      <color theme="0"/>
      <name val="Trebuchet MS"/>
      <family val="2"/>
    </font>
    <font>
      <sz val="9"/>
      <color theme="1"/>
      <name val="Trebuchet MS"/>
      <family val="2"/>
    </font>
    <font>
      <b/>
      <sz val="11"/>
      <color theme="0"/>
      <name val="Calibri"/>
      <family val="2"/>
      <scheme val="minor"/>
    </font>
    <font>
      <b/>
      <sz val="9"/>
      <color theme="1"/>
      <name val="Trebuchet MS"/>
      <family val="2"/>
    </font>
    <font>
      <sz val="9"/>
      <color theme="1"/>
      <name val="CIBFont Sans"/>
      <family val="2"/>
    </font>
    <font>
      <b/>
      <sz val="9"/>
      <name val="Trebuchet MS"/>
      <family val="2"/>
    </font>
    <font>
      <sz val="10"/>
      <color theme="1"/>
      <name val="Open Sans"/>
      <family val="2"/>
    </font>
    <font>
      <b/>
      <sz val="32"/>
      <color theme="1"/>
      <name val="Open Sans"/>
      <family val="2"/>
    </font>
    <font>
      <sz val="14"/>
      <color theme="1"/>
      <name val="Open Sans"/>
      <family val="2"/>
    </font>
    <font>
      <sz val="14"/>
      <color theme="0"/>
      <name val="Open Sans"/>
      <family val="2"/>
    </font>
    <font>
      <sz val="16"/>
      <color theme="1"/>
      <name val="Open Sans"/>
      <family val="2"/>
    </font>
    <font>
      <b/>
      <sz val="16"/>
      <color theme="1"/>
      <name val="Open Sans"/>
      <family val="2"/>
    </font>
    <font>
      <b/>
      <sz val="18"/>
      <color theme="1"/>
      <name val="Open Sans"/>
      <family val="2"/>
    </font>
    <font>
      <b/>
      <sz val="10"/>
      <color theme="1"/>
      <name val="Open Sans"/>
      <family val="2"/>
    </font>
    <font>
      <sz val="16"/>
      <color theme="0"/>
      <name val="Open Sans"/>
      <family val="2"/>
    </font>
    <font>
      <vertAlign val="superscript"/>
      <sz val="10"/>
      <color theme="1"/>
      <name val="Open Sans"/>
      <family val="2"/>
    </font>
    <font>
      <sz val="10"/>
      <color theme="0"/>
      <name val="Open Sans"/>
      <family val="2"/>
    </font>
    <font>
      <sz val="10"/>
      <name val="Open Sans"/>
      <family val="2"/>
    </font>
    <font>
      <b/>
      <sz val="10"/>
      <name val="Open Sans"/>
      <family val="2"/>
    </font>
  </fonts>
  <fills count="13">
    <fill>
      <patternFill patternType="none"/>
    </fill>
    <fill>
      <patternFill patternType="gray125"/>
    </fill>
    <fill>
      <patternFill patternType="solid">
        <fgColor theme="3" tint="-0.249977111117893"/>
        <bgColor indexed="64"/>
      </patternFill>
    </fill>
    <fill>
      <patternFill patternType="solid">
        <fgColor rgb="FF00B050"/>
        <bgColor indexed="64"/>
      </patternFill>
    </fill>
    <fill>
      <patternFill patternType="solid">
        <fgColor theme="4" tint="-0.249977111117893"/>
        <bgColor indexed="64"/>
      </patternFill>
    </fill>
    <fill>
      <patternFill patternType="solid">
        <fgColor theme="9" tint="0.39997558519241921"/>
        <bgColor indexed="64"/>
      </patternFill>
    </fill>
    <fill>
      <patternFill patternType="solid">
        <fgColor theme="1"/>
        <bgColor indexed="64"/>
      </patternFill>
    </fill>
    <fill>
      <patternFill patternType="solid">
        <fgColor rgb="FFFDDA24"/>
        <bgColor indexed="64"/>
      </patternFill>
    </fill>
    <fill>
      <patternFill patternType="solid">
        <fgColor rgb="FF59CBE8"/>
        <bgColor indexed="64"/>
      </patternFill>
    </fill>
    <fill>
      <patternFill patternType="solid">
        <fgColor rgb="FFF9F9FA"/>
        <bgColor indexed="64"/>
      </patternFill>
    </fill>
    <fill>
      <patternFill patternType="solid">
        <fgColor rgb="FFF2F2F4"/>
        <bgColor indexed="64"/>
      </patternFill>
    </fill>
    <fill>
      <patternFill patternType="solid">
        <fgColor rgb="FFD9DADD"/>
        <bgColor indexed="64"/>
      </patternFill>
    </fill>
    <fill>
      <patternFill patternType="solid">
        <fgColor rgb="FFFFC000"/>
        <bgColor indexed="64"/>
      </patternFill>
    </fill>
  </fills>
  <borders count="8">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5">
    <xf numFmtId="0" fontId="0" fillId="0" borderId="0"/>
    <xf numFmtId="166"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cellStyleXfs>
  <cellXfs count="92">
    <xf numFmtId="0" fontId="0" fillId="0" borderId="0" xfId="0"/>
    <xf numFmtId="0" fontId="3" fillId="0" borderId="0" xfId="0" applyFont="1"/>
    <xf numFmtId="0" fontId="2" fillId="2" borderId="1" xfId="0" applyFont="1" applyFill="1" applyBorder="1"/>
    <xf numFmtId="167" fontId="3" fillId="0" borderId="1" xfId="1" applyNumberFormat="1" applyFont="1" applyBorder="1"/>
    <xf numFmtId="10" fontId="3" fillId="0" borderId="1" xfId="2" applyNumberFormat="1" applyFont="1" applyBorder="1"/>
    <xf numFmtId="0" fontId="3" fillId="0" borderId="1" xfId="0" applyFont="1" applyBorder="1"/>
    <xf numFmtId="0" fontId="4" fillId="2" borderId="1" xfId="0" applyFont="1" applyFill="1" applyBorder="1"/>
    <xf numFmtId="0" fontId="0" fillId="0" borderId="1" xfId="0" applyBorder="1"/>
    <xf numFmtId="0" fontId="2" fillId="2" borderId="1" xfId="0" applyFont="1" applyFill="1" applyBorder="1" applyAlignment="1">
      <alignment horizontal="center"/>
    </xf>
    <xf numFmtId="0" fontId="2" fillId="2" borderId="2" xfId="0" applyFont="1" applyFill="1" applyBorder="1"/>
    <xf numFmtId="0" fontId="3" fillId="0" borderId="2" xfId="0" applyFont="1" applyBorder="1"/>
    <xf numFmtId="0" fontId="3" fillId="0" borderId="1" xfId="0" quotePrefix="1" applyFont="1" applyBorder="1"/>
    <xf numFmtId="10" fontId="2" fillId="2" borderId="1" xfId="2" applyNumberFormat="1" applyFont="1" applyFill="1" applyBorder="1"/>
    <xf numFmtId="10" fontId="5" fillId="0" borderId="1" xfId="2" applyNumberFormat="1" applyFont="1" applyBorder="1"/>
    <xf numFmtId="10" fontId="2" fillId="2" borderId="4" xfId="2" applyNumberFormat="1" applyFont="1" applyFill="1" applyBorder="1"/>
    <xf numFmtId="10" fontId="5" fillId="0" borderId="4" xfId="2" applyNumberFormat="1" applyFont="1" applyBorder="1"/>
    <xf numFmtId="14" fontId="3" fillId="0" borderId="1" xfId="0" applyNumberFormat="1" applyFont="1" applyBorder="1"/>
    <xf numFmtId="164" fontId="2" fillId="2" borderId="1" xfId="0" applyNumberFormat="1" applyFont="1" applyFill="1" applyBorder="1"/>
    <xf numFmtId="164" fontId="5" fillId="0" borderId="1" xfId="0" applyNumberFormat="1" applyFont="1" applyBorder="1"/>
    <xf numFmtId="10" fontId="3" fillId="0" borderId="0" xfId="2" applyNumberFormat="1" applyFont="1"/>
    <xf numFmtId="168" fontId="3" fillId="0" borderId="1" xfId="3" applyNumberFormat="1" applyFont="1" applyBorder="1"/>
    <xf numFmtId="0" fontId="5" fillId="0" borderId="0" xfId="0" applyFont="1" applyAlignment="1">
      <alignment horizontal="center"/>
    </xf>
    <xf numFmtId="167" fontId="3" fillId="0" borderId="0" xfId="1" applyNumberFormat="1" applyFont="1"/>
    <xf numFmtId="0" fontId="2" fillId="4" borderId="1" xfId="0" applyFont="1" applyFill="1" applyBorder="1"/>
    <xf numFmtId="0" fontId="4" fillId="3" borderId="1" xfId="0" applyFont="1" applyFill="1" applyBorder="1"/>
    <xf numFmtId="167" fontId="0" fillId="5" borderId="1" xfId="1" applyNumberFormat="1" applyFont="1" applyFill="1" applyBorder="1"/>
    <xf numFmtId="0" fontId="0" fillId="5" borderId="1" xfId="0" applyFill="1" applyBorder="1"/>
    <xf numFmtId="10" fontId="0" fillId="5" borderId="3" xfId="0" applyNumberFormat="1" applyFill="1" applyBorder="1"/>
    <xf numFmtId="14" fontId="3" fillId="0" borderId="1" xfId="0" quotePrefix="1" applyNumberFormat="1" applyFont="1" applyBorder="1"/>
    <xf numFmtId="14" fontId="3" fillId="0" borderId="1" xfId="1" applyNumberFormat="1" applyFont="1" applyBorder="1"/>
    <xf numFmtId="169" fontId="6" fillId="0" borderId="0" xfId="4" applyNumberFormat="1" applyFont="1"/>
    <xf numFmtId="0" fontId="2" fillId="6" borderId="1" xfId="0" applyFont="1" applyFill="1" applyBorder="1"/>
    <xf numFmtId="0" fontId="7" fillId="7" borderId="1" xfId="0" applyFont="1" applyFill="1" applyBorder="1"/>
    <xf numFmtId="0" fontId="7" fillId="8" borderId="1" xfId="0" applyFont="1" applyFill="1" applyBorder="1"/>
    <xf numFmtId="165" fontId="0" fillId="0" borderId="0" xfId="3" applyFont="1"/>
    <xf numFmtId="0" fontId="8" fillId="0" borderId="0" xfId="0" applyFont="1"/>
    <xf numFmtId="0" fontId="9" fillId="0" borderId="0" xfId="0" applyFont="1"/>
    <xf numFmtId="0" fontId="10" fillId="0" borderId="0" xfId="0" applyFont="1"/>
    <xf numFmtId="171" fontId="8" fillId="0" borderId="0" xfId="2" applyNumberFormat="1" applyFont="1"/>
    <xf numFmtId="0" fontId="8" fillId="0" borderId="0" xfId="0" applyFont="1" applyAlignment="1">
      <alignment horizontal="center" vertical="top" wrapText="1"/>
    </xf>
    <xf numFmtId="0" fontId="14" fillId="0" borderId="5" xfId="0" applyFont="1" applyBorder="1" applyAlignment="1">
      <alignment horizontal="left" vertical="center"/>
    </xf>
    <xf numFmtId="0" fontId="15" fillId="0" borderId="5" xfId="0" applyFont="1" applyBorder="1" applyAlignment="1">
      <alignment horizontal="center" vertical="center"/>
    </xf>
    <xf numFmtId="172" fontId="12" fillId="7" borderId="7" xfId="3" applyNumberFormat="1" applyFont="1" applyFill="1" applyBorder="1"/>
    <xf numFmtId="0" fontId="12" fillId="7" borderId="5" xfId="0" applyFont="1" applyFill="1" applyBorder="1"/>
    <xf numFmtId="0" fontId="8" fillId="0" borderId="0" xfId="0" applyFont="1" applyAlignment="1">
      <alignment horizontal="right"/>
    </xf>
    <xf numFmtId="0" fontId="8" fillId="0" borderId="0" xfId="0" applyFont="1" applyFill="1"/>
    <xf numFmtId="0" fontId="15" fillId="0" borderId="0" xfId="0" applyFont="1" applyBorder="1" applyAlignment="1">
      <alignment horizontal="right"/>
    </xf>
    <xf numFmtId="3" fontId="16" fillId="0" borderId="0" xfId="4" applyNumberFormat="1" applyFont="1" applyFill="1" applyAlignment="1">
      <alignment horizontal="center"/>
    </xf>
    <xf numFmtId="172" fontId="12" fillId="11" borderId="6" xfId="3" applyNumberFormat="1" applyFont="1" applyFill="1" applyBorder="1"/>
    <xf numFmtId="3" fontId="12" fillId="9" borderId="0" xfId="4" applyNumberFormat="1" applyFont="1" applyFill="1" applyAlignment="1">
      <alignment horizontal="center"/>
    </xf>
    <xf numFmtId="172" fontId="12" fillId="9" borderId="0" xfId="3" applyNumberFormat="1" applyFont="1" applyFill="1"/>
    <xf numFmtId="169" fontId="8" fillId="0" borderId="0" xfId="0" applyNumberFormat="1" applyFont="1"/>
    <xf numFmtId="3" fontId="12" fillId="10" borderId="0" xfId="4" applyNumberFormat="1" applyFont="1" applyFill="1" applyAlignment="1">
      <alignment horizontal="center"/>
    </xf>
    <xf numFmtId="0" fontId="17" fillId="0" borderId="0" xfId="0" applyFont="1"/>
    <xf numFmtId="172" fontId="12" fillId="9" borderId="0" xfId="3" applyNumberFormat="1" applyFont="1" applyFill="1" applyBorder="1"/>
    <xf numFmtId="0" fontId="12" fillId="10" borderId="0" xfId="0" applyFont="1" applyFill="1" applyBorder="1"/>
    <xf numFmtId="10" fontId="12" fillId="9" borderId="0" xfId="0" applyNumberFormat="1" applyFont="1" applyFill="1"/>
    <xf numFmtId="10" fontId="12" fillId="10" borderId="0" xfId="0" applyNumberFormat="1" applyFont="1" applyFill="1" applyBorder="1"/>
    <xf numFmtId="172" fontId="12" fillId="11" borderId="0" xfId="3" applyNumberFormat="1" applyFont="1" applyFill="1"/>
    <xf numFmtId="10" fontId="12" fillId="10" borderId="0" xfId="2" applyNumberFormat="1" applyFont="1" applyFill="1"/>
    <xf numFmtId="0" fontId="18" fillId="0" borderId="0" xfId="0" applyFont="1"/>
    <xf numFmtId="0" fontId="8" fillId="0" borderId="5" xfId="0" applyFont="1" applyBorder="1"/>
    <xf numFmtId="169" fontId="8" fillId="0" borderId="5" xfId="0" applyNumberFormat="1" applyFont="1" applyBorder="1"/>
    <xf numFmtId="10" fontId="18" fillId="0" borderId="0" xfId="2" applyNumberFormat="1" applyFont="1"/>
    <xf numFmtId="172" fontId="16" fillId="0" borderId="0" xfId="3" applyNumberFormat="1" applyFont="1" applyFill="1" applyAlignment="1">
      <alignment horizontal="center"/>
    </xf>
    <xf numFmtId="172" fontId="12" fillId="9" borderId="0" xfId="3" applyNumberFormat="1" applyFont="1" applyFill="1" applyAlignment="1">
      <alignment horizontal="center"/>
    </xf>
    <xf numFmtId="172" fontId="12" fillId="10" borderId="0" xfId="3" applyNumberFormat="1" applyFont="1" applyFill="1" applyAlignment="1">
      <alignment horizontal="center"/>
    </xf>
    <xf numFmtId="0" fontId="13" fillId="0" borderId="5" xfId="0" applyFont="1" applyBorder="1" applyAlignment="1">
      <alignment horizontal="center" vertical="center" wrapText="1"/>
    </xf>
    <xf numFmtId="0" fontId="19" fillId="0" borderId="0" xfId="0" applyFont="1"/>
    <xf numFmtId="172" fontId="19" fillId="0" borderId="0" xfId="0" applyNumberFormat="1" applyFont="1"/>
    <xf numFmtId="172" fontId="8" fillId="0" borderId="0" xfId="0" applyNumberFormat="1" applyFont="1"/>
    <xf numFmtId="0" fontId="12" fillId="0" borderId="0" xfId="0" applyFont="1" applyAlignment="1">
      <alignment vertical="top"/>
    </xf>
    <xf numFmtId="0" fontId="12" fillId="9" borderId="0" xfId="0" applyFont="1" applyFill="1" applyAlignment="1">
      <alignment horizontal="left"/>
    </xf>
    <xf numFmtId="0" fontId="12" fillId="11" borderId="0" xfId="0" applyFont="1" applyFill="1" applyAlignment="1">
      <alignment horizontal="left"/>
    </xf>
    <xf numFmtId="3" fontId="12" fillId="0" borderId="0" xfId="4" applyNumberFormat="1" applyFont="1" applyFill="1" applyAlignment="1">
      <alignment horizontal="center"/>
    </xf>
    <xf numFmtId="172" fontId="12" fillId="0" borderId="0" xfId="3" applyNumberFormat="1" applyFont="1" applyFill="1" applyAlignment="1">
      <alignment horizontal="center"/>
    </xf>
    <xf numFmtId="170" fontId="8" fillId="0" borderId="0" xfId="4" applyNumberFormat="1" applyFont="1" applyFill="1"/>
    <xf numFmtId="169" fontId="8" fillId="0" borderId="0" xfId="4" applyNumberFormat="1" applyFont="1" applyFill="1"/>
    <xf numFmtId="0" fontId="11" fillId="6" borderId="0" xfId="0" applyFont="1" applyFill="1" applyAlignment="1">
      <alignment horizontal="center"/>
    </xf>
    <xf numFmtId="0" fontId="12" fillId="10" borderId="0" xfId="0" applyFont="1" applyFill="1" applyAlignment="1">
      <alignment horizontal="left"/>
    </xf>
    <xf numFmtId="0" fontId="12" fillId="9" borderId="6" xfId="0" applyFont="1" applyFill="1" applyBorder="1" applyAlignment="1">
      <alignment horizontal="left"/>
    </xf>
    <xf numFmtId="0" fontId="13" fillId="0" borderId="5" xfId="0" applyFont="1" applyBorder="1" applyAlignment="1">
      <alignment horizontal="left" vertical="center"/>
    </xf>
    <xf numFmtId="0" fontId="13" fillId="0" borderId="0" xfId="0" applyFont="1" applyBorder="1" applyAlignment="1">
      <alignment horizontal="left" vertical="center"/>
    </xf>
    <xf numFmtId="0" fontId="19" fillId="0" borderId="0" xfId="0" applyFont="1" applyAlignment="1">
      <alignment horizontal="left" vertical="top" wrapText="1"/>
    </xf>
    <xf numFmtId="0" fontId="12" fillId="9" borderId="0" xfId="0" applyFont="1" applyFill="1" applyAlignment="1">
      <alignment horizontal="left"/>
    </xf>
    <xf numFmtId="0" fontId="12" fillId="11" borderId="6" xfId="0" applyFont="1" applyFill="1" applyBorder="1" applyAlignment="1">
      <alignment horizontal="left"/>
    </xf>
    <xf numFmtId="0" fontId="12" fillId="0" borderId="0" xfId="0" applyFont="1" applyAlignment="1">
      <alignment horizontal="left" wrapText="1"/>
    </xf>
    <xf numFmtId="0" fontId="2" fillId="6" borderId="0" xfId="0" applyFont="1" applyFill="1" applyAlignment="1">
      <alignment horizontal="center"/>
    </xf>
    <xf numFmtId="0" fontId="5" fillId="0" borderId="0" xfId="0" applyFont="1" applyAlignment="1">
      <alignment horizontal="center"/>
    </xf>
    <xf numFmtId="0" fontId="8" fillId="6" borderId="0" xfId="0" applyFont="1" applyFill="1"/>
    <xf numFmtId="0" fontId="8" fillId="12" borderId="0" xfId="0" applyFont="1" applyFill="1"/>
    <xf numFmtId="0" fontId="12" fillId="7" borderId="0" xfId="0" applyFont="1" applyFill="1" applyBorder="1"/>
  </cellXfs>
  <cellStyles count="5">
    <cellStyle name="Millares" xfId="1" builtinId="3"/>
    <cellStyle name="Millares 2" xfId="4" xr:uid="{5BB86754-CD10-4A2F-8298-6B9312D5AA88}"/>
    <cellStyle name="Moneda" xfId="3" builtinId="4"/>
    <cellStyle name="Normal" xfId="0" builtinId="0"/>
    <cellStyle name="Porcentaje" xfId="2" builtinId="5"/>
  </cellStyles>
  <dxfs count="0"/>
  <tableStyles count="0" defaultTableStyle="TableStyleMedium2" defaultPivotStyle="PivotStyleLight16"/>
  <colors>
    <mruColors>
      <color rgb="FFF9F9FA"/>
      <color rgb="FFF2F2F4"/>
      <color rgb="FFD9DADD"/>
      <color rgb="FFFDDA24"/>
      <color rgb="FF59CB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904423</xdr:colOff>
      <xdr:row>1</xdr:row>
      <xdr:rowOff>163286</xdr:rowOff>
    </xdr:from>
    <xdr:to>
      <xdr:col>5</xdr:col>
      <xdr:colOff>1492964</xdr:colOff>
      <xdr:row>3</xdr:row>
      <xdr:rowOff>88451</xdr:rowOff>
    </xdr:to>
    <xdr:pic>
      <xdr:nvPicPr>
        <xdr:cNvPr id="3" name="Imagen 2">
          <a:extLst>
            <a:ext uri="{FF2B5EF4-FFF2-40B4-BE49-F238E27FC236}">
              <a16:creationId xmlns:a16="http://schemas.microsoft.com/office/drawing/2014/main" id="{04A4BDFB-608F-C307-5E0F-90A492F007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21137" y="344715"/>
          <a:ext cx="2230470" cy="28802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2C5A8-A87E-4225-88F2-BE6699011FE3}">
  <dimension ref="A1:N93"/>
  <sheetViews>
    <sheetView showGridLines="0" tabSelected="1" zoomScale="70" zoomScaleNormal="70" workbookViewId="0">
      <selection activeCell="A2" sqref="A2:K5"/>
    </sheetView>
  </sheetViews>
  <sheetFormatPr baseColWidth="10" defaultColWidth="0" defaultRowHeight="14.5" zeroHeight="1" x14ac:dyDescent="0.4"/>
  <cols>
    <col min="1" max="1" width="33.1796875" style="35" customWidth="1"/>
    <col min="2" max="2" width="3.1796875" style="35" customWidth="1"/>
    <col min="3" max="3" width="22.90625" style="35" customWidth="1"/>
    <col min="4" max="4" width="11" style="35" bestFit="1" customWidth="1"/>
    <col min="5" max="5" width="23.453125" style="45" bestFit="1" customWidth="1"/>
    <col min="6" max="6" width="21.54296875" style="45" bestFit="1" customWidth="1"/>
    <col min="7" max="7" width="21.453125" style="45" bestFit="1" customWidth="1"/>
    <col min="8" max="8" width="25.453125" style="45" customWidth="1"/>
    <col min="9" max="9" width="19.453125" style="45" bestFit="1" customWidth="1"/>
    <col min="10" max="10" width="21.54296875" style="45" bestFit="1" customWidth="1"/>
    <col min="11" max="11" width="12.26953125" style="35" bestFit="1" customWidth="1"/>
    <col min="12" max="12" width="6" style="35" customWidth="1"/>
    <col min="13" max="14" width="0" style="35" hidden="1" customWidth="1"/>
    <col min="15" max="16384" width="10.90625" style="35" hidden="1"/>
  </cols>
  <sheetData>
    <row r="1" spans="1:14" x14ac:dyDescent="0.4">
      <c r="E1" s="35"/>
      <c r="F1" s="35"/>
      <c r="G1" s="35"/>
      <c r="H1" s="35"/>
      <c r="I1" s="35"/>
      <c r="J1" s="35"/>
    </row>
    <row r="2" spans="1:14" x14ac:dyDescent="0.4">
      <c r="A2" s="89"/>
      <c r="B2" s="89"/>
      <c r="C2" s="89"/>
      <c r="D2" s="89"/>
      <c r="E2" s="89"/>
      <c r="F2" s="89"/>
      <c r="G2" s="89"/>
      <c r="H2" s="89"/>
      <c r="I2" s="89"/>
      <c r="J2" s="89"/>
      <c r="K2" s="89"/>
    </row>
    <row r="3" spans="1:14" x14ac:dyDescent="0.4">
      <c r="A3" s="89"/>
      <c r="B3" s="89"/>
      <c r="C3" s="89"/>
      <c r="D3" s="89"/>
      <c r="E3" s="89"/>
      <c r="F3" s="89"/>
      <c r="G3" s="89"/>
      <c r="H3" s="89"/>
      <c r="I3" s="89"/>
      <c r="J3" s="89"/>
      <c r="K3" s="89"/>
    </row>
    <row r="4" spans="1:14" ht="20.5" x14ac:dyDescent="0.55000000000000004">
      <c r="A4" s="78"/>
      <c r="B4" s="78"/>
      <c r="C4" s="78"/>
      <c r="D4" s="78"/>
      <c r="E4" s="78"/>
      <c r="F4" s="78"/>
      <c r="G4" s="78"/>
      <c r="H4" s="78"/>
      <c r="I4" s="78"/>
      <c r="J4" s="78"/>
      <c r="K4" s="78"/>
    </row>
    <row r="5" spans="1:14" s="90" customFormat="1" ht="2.5" customHeight="1" x14ac:dyDescent="0.6">
      <c r="A5" s="91"/>
      <c r="B5" s="91"/>
      <c r="C5" s="91"/>
      <c r="D5" s="91"/>
      <c r="E5" s="91"/>
      <c r="F5" s="91"/>
      <c r="G5" s="91"/>
      <c r="H5" s="91"/>
      <c r="I5" s="91"/>
      <c r="J5" s="91"/>
      <c r="K5" s="91"/>
      <c r="L5" s="45"/>
    </row>
    <row r="6" spans="1:14" x14ac:dyDescent="0.4">
      <c r="E6" s="35"/>
      <c r="F6" s="35"/>
      <c r="G6" s="35"/>
      <c r="H6" s="35"/>
      <c r="I6" s="35"/>
      <c r="J6" s="35"/>
    </row>
    <row r="7" spans="1:14" ht="20.5" x14ac:dyDescent="0.55000000000000004">
      <c r="A7" s="37" t="s">
        <v>79</v>
      </c>
      <c r="E7" s="35"/>
      <c r="F7" s="35"/>
      <c r="G7" s="35"/>
      <c r="H7" s="35"/>
      <c r="I7" s="35"/>
      <c r="J7" s="35"/>
    </row>
    <row r="8" spans="1:14" x14ac:dyDescent="0.4">
      <c r="E8" s="35"/>
      <c r="F8" s="35"/>
      <c r="G8" s="35"/>
      <c r="H8" s="35"/>
      <c r="I8" s="35"/>
      <c r="J8" s="35"/>
    </row>
    <row r="9" spans="1:14" ht="46" x14ac:dyDescent="1.2">
      <c r="A9" s="36" t="s">
        <v>57</v>
      </c>
      <c r="E9" s="35"/>
      <c r="F9" s="35"/>
      <c r="G9" s="35"/>
      <c r="H9" s="35"/>
      <c r="I9" s="35"/>
      <c r="J9" s="35"/>
    </row>
    <row r="10" spans="1:14" x14ac:dyDescent="0.4">
      <c r="E10" s="35"/>
      <c r="F10" s="35"/>
      <c r="G10" s="35"/>
      <c r="H10" s="35"/>
      <c r="I10" s="35"/>
      <c r="J10" s="35"/>
    </row>
    <row r="11" spans="1:14" ht="23" customHeight="1" x14ac:dyDescent="0.4">
      <c r="A11" s="86" t="s">
        <v>78</v>
      </c>
      <c r="B11" s="86"/>
      <c r="C11" s="86"/>
      <c r="D11" s="86"/>
      <c r="E11" s="86"/>
      <c r="F11" s="86"/>
      <c r="G11" s="86"/>
      <c r="H11" s="86"/>
      <c r="I11" s="86"/>
      <c r="J11" s="86"/>
      <c r="K11" s="86"/>
      <c r="N11" s="38"/>
    </row>
    <row r="12" spans="1:14" ht="23" customHeight="1" x14ac:dyDescent="0.4">
      <c r="A12" s="86"/>
      <c r="B12" s="86"/>
      <c r="C12" s="86"/>
      <c r="D12" s="86"/>
      <c r="E12" s="86"/>
      <c r="F12" s="86"/>
      <c r="G12" s="86"/>
      <c r="H12" s="86"/>
      <c r="I12" s="86"/>
      <c r="J12" s="86"/>
      <c r="K12" s="86"/>
      <c r="N12" s="38"/>
    </row>
    <row r="13" spans="1:14" x14ac:dyDescent="0.4">
      <c r="E13" s="35"/>
      <c r="F13" s="35"/>
      <c r="G13" s="35"/>
      <c r="H13" s="35"/>
      <c r="I13" s="35"/>
      <c r="J13" s="35"/>
      <c r="N13" s="38"/>
    </row>
    <row r="14" spans="1:14" ht="20.5" customHeight="1" x14ac:dyDescent="0.4">
      <c r="A14" s="71" t="s">
        <v>58</v>
      </c>
      <c r="B14" s="71"/>
      <c r="C14" s="71"/>
      <c r="E14" s="35"/>
      <c r="F14" s="35"/>
      <c r="G14" s="35"/>
      <c r="H14" s="35"/>
      <c r="I14" s="35"/>
      <c r="J14" s="35"/>
      <c r="N14" s="38"/>
    </row>
    <row r="15" spans="1:14" ht="14.5" hidden="1" customHeight="1" x14ac:dyDescent="0.4">
      <c r="A15" s="71"/>
      <c r="B15" s="71"/>
      <c r="C15" s="71"/>
      <c r="E15" s="35"/>
      <c r="F15" s="35"/>
      <c r="G15" s="35"/>
      <c r="H15" s="35"/>
      <c r="I15" s="35"/>
      <c r="J15" s="35"/>
      <c r="N15" s="38"/>
    </row>
    <row r="16" spans="1:14" x14ac:dyDescent="0.4">
      <c r="A16" s="39"/>
      <c r="B16" s="39"/>
      <c r="C16" s="39"/>
      <c r="E16" s="35"/>
      <c r="F16" s="35"/>
      <c r="G16" s="35"/>
      <c r="H16" s="35"/>
      <c r="I16" s="35"/>
      <c r="J16" s="35"/>
      <c r="N16" s="38"/>
    </row>
    <row r="17" spans="1:14" ht="26" x14ac:dyDescent="0.4">
      <c r="A17" s="81" t="s">
        <v>59</v>
      </c>
      <c r="B17" s="81"/>
      <c r="C17" s="81"/>
      <c r="E17" s="40" t="s">
        <v>72</v>
      </c>
      <c r="F17" s="41"/>
      <c r="G17" s="41"/>
      <c r="H17" s="41"/>
      <c r="I17" s="41"/>
      <c r="J17" s="41"/>
      <c r="N17" s="38"/>
    </row>
    <row r="18" spans="1:14" ht="23" x14ac:dyDescent="0.6">
      <c r="A18" s="80" t="s">
        <v>60</v>
      </c>
      <c r="B18" s="80"/>
      <c r="C18" s="42">
        <v>2600000</v>
      </c>
      <c r="E18" s="35"/>
      <c r="F18" s="35"/>
      <c r="G18" s="35"/>
      <c r="H18" s="35"/>
      <c r="I18" s="35"/>
      <c r="J18" s="35"/>
      <c r="N18" s="38"/>
    </row>
    <row r="19" spans="1:14" ht="23" x14ac:dyDescent="0.6">
      <c r="A19" s="79" t="s">
        <v>61</v>
      </c>
      <c r="B19" s="79"/>
      <c r="C19" s="43">
        <v>24</v>
      </c>
      <c r="E19" s="35"/>
      <c r="F19" s="35"/>
      <c r="G19" s="35"/>
      <c r="H19" s="35"/>
      <c r="I19" s="35"/>
      <c r="J19" s="35"/>
      <c r="K19" s="44"/>
      <c r="L19"/>
    </row>
    <row r="20" spans="1:14" ht="46" x14ac:dyDescent="0.4">
      <c r="C20" s="45"/>
      <c r="E20" s="67" t="s">
        <v>68</v>
      </c>
      <c r="F20" s="67" t="s">
        <v>53</v>
      </c>
      <c r="G20" s="67" t="s">
        <v>69</v>
      </c>
      <c r="H20" s="67" t="s">
        <v>70</v>
      </c>
      <c r="I20" s="67" t="s">
        <v>71</v>
      </c>
      <c r="J20" s="67" t="s">
        <v>54</v>
      </c>
      <c r="K20" s="44"/>
      <c r="L20" s="46"/>
    </row>
    <row r="21" spans="1:14" ht="23" x14ac:dyDescent="0.6">
      <c r="A21" s="81" t="s">
        <v>64</v>
      </c>
      <c r="B21" s="81"/>
      <c r="C21" s="82"/>
      <c r="E21" s="47">
        <v>0</v>
      </c>
      <c r="F21" s="64">
        <f>C18</f>
        <v>2600000</v>
      </c>
      <c r="G21" s="64">
        <v>0</v>
      </c>
      <c r="H21" s="64">
        <v>0</v>
      </c>
      <c r="I21" s="64">
        <f>G21-H21</f>
        <v>0</v>
      </c>
      <c r="J21" s="64">
        <f>IF(E21&gt;=$C$19,0,F21-I21)</f>
        <v>2600000</v>
      </c>
      <c r="K21" s="44"/>
      <c r="L21" s="46"/>
    </row>
    <row r="22" spans="1:14" ht="23" x14ac:dyDescent="0.6">
      <c r="A22" s="85" t="s">
        <v>65</v>
      </c>
      <c r="B22" s="85"/>
      <c r="C22" s="48">
        <f>PMT(C27,C19,-C18)</f>
        <v>167397.70604001501</v>
      </c>
      <c r="E22" s="49">
        <v>1</v>
      </c>
      <c r="F22" s="65">
        <f>IF(J21=0,"",J21)</f>
        <v>2600000</v>
      </c>
      <c r="G22" s="65">
        <f>IF(E22&lt;=$C$19,$C$22,"")</f>
        <v>167397.70604001501</v>
      </c>
      <c r="H22" s="65">
        <f>IF(E22&gt;$C$19,"",F22*$C$27)</f>
        <v>99320</v>
      </c>
      <c r="I22" s="65">
        <f>+IF(G22="","",G22-H22)</f>
        <v>68077.706040015008</v>
      </c>
      <c r="J22" s="65">
        <f>IF(E22&gt;=$C$19,"",F22-I22)</f>
        <v>2531922.293959985</v>
      </c>
      <c r="K22" s="69"/>
      <c r="L22" s="68"/>
      <c r="M22" s="70"/>
    </row>
    <row r="23" spans="1:14" ht="23" x14ac:dyDescent="0.6">
      <c r="E23" s="52">
        <f t="shared" ref="E23:E45" si="0">IFERROR(IF(E22=0,"",IF(E22+1&gt;$C$25,"",E22+1)),"")</f>
        <v>2</v>
      </c>
      <c r="F23" s="66">
        <f>IF(J22=0,"",J22)</f>
        <v>2531922.293959985</v>
      </c>
      <c r="G23" s="66">
        <f t="shared" ref="G23:G45" si="1">IF(E23&lt;=$C$19,$C$22,"")</f>
        <v>167397.70604001501</v>
      </c>
      <c r="H23" s="66">
        <f t="shared" ref="H23:H45" si="2">IF(E23&gt;$C$19,"",F23*$C$27)</f>
        <v>96719.431629271421</v>
      </c>
      <c r="I23" s="66">
        <f t="shared" ref="I23:I45" si="3">+IF(G23="","",G23-H23)</f>
        <v>70678.274410743586</v>
      </c>
      <c r="J23" s="66">
        <f t="shared" ref="J23:J45" si="4">IF(E23&gt;=$C$19,"",F23-I23)</f>
        <v>2461244.0195492413</v>
      </c>
      <c r="K23" s="69"/>
      <c r="L23" s="51"/>
      <c r="M23" s="70"/>
      <c r="N23" s="53"/>
    </row>
    <row r="24" spans="1:14" ht="23" x14ac:dyDescent="0.6">
      <c r="A24" s="84" t="s">
        <v>66</v>
      </c>
      <c r="B24" s="84"/>
      <c r="C24" s="54">
        <f>+C18</f>
        <v>2600000</v>
      </c>
      <c r="E24" s="49">
        <f t="shared" si="0"/>
        <v>3</v>
      </c>
      <c r="F24" s="65">
        <f t="shared" ref="F24:F45" si="5">IF(J23=0,"",J23)</f>
        <v>2461244.0195492413</v>
      </c>
      <c r="G24" s="65">
        <f t="shared" si="1"/>
        <v>167397.70604001501</v>
      </c>
      <c r="H24" s="65">
        <f t="shared" si="2"/>
        <v>94019.521546781005</v>
      </c>
      <c r="I24" s="65">
        <f t="shared" si="3"/>
        <v>73378.184493234003</v>
      </c>
      <c r="J24" s="65">
        <f t="shared" si="4"/>
        <v>2387865.8350560074</v>
      </c>
      <c r="K24" s="69"/>
      <c r="L24" s="51"/>
      <c r="M24" s="70"/>
    </row>
    <row r="25" spans="1:14" ht="23" x14ac:dyDescent="0.6">
      <c r="A25" s="79" t="s">
        <v>61</v>
      </c>
      <c r="B25" s="79"/>
      <c r="C25" s="55">
        <f>+C19</f>
        <v>24</v>
      </c>
      <c r="E25" s="52">
        <f t="shared" si="0"/>
        <v>4</v>
      </c>
      <c r="F25" s="66">
        <f t="shared" si="5"/>
        <v>2387865.8350560074</v>
      </c>
      <c r="G25" s="66">
        <f t="shared" si="1"/>
        <v>167397.70604001501</v>
      </c>
      <c r="H25" s="66">
        <f t="shared" si="2"/>
        <v>91216.474899139474</v>
      </c>
      <c r="I25" s="66">
        <f t="shared" si="3"/>
        <v>76181.231140875534</v>
      </c>
      <c r="J25" s="66">
        <f t="shared" si="4"/>
        <v>2311684.6039151317</v>
      </c>
      <c r="K25" s="69"/>
      <c r="L25" s="51"/>
      <c r="M25" s="70"/>
    </row>
    <row r="26" spans="1:14" ht="23" x14ac:dyDescent="0.6">
      <c r="A26" s="84" t="s">
        <v>76</v>
      </c>
      <c r="B26" s="84"/>
      <c r="C26" s="56">
        <v>0.56820000000000004</v>
      </c>
      <c r="E26" s="49">
        <f t="shared" si="0"/>
        <v>5</v>
      </c>
      <c r="F26" s="65">
        <f t="shared" si="5"/>
        <v>2311684.6039151317</v>
      </c>
      <c r="G26" s="65">
        <f t="shared" si="1"/>
        <v>167397.70604001501</v>
      </c>
      <c r="H26" s="65">
        <f t="shared" si="2"/>
        <v>88306.351869558028</v>
      </c>
      <c r="I26" s="65">
        <f t="shared" si="3"/>
        <v>79091.35417045698</v>
      </c>
      <c r="J26" s="65">
        <f t="shared" si="4"/>
        <v>2232593.2497446747</v>
      </c>
      <c r="K26" s="69"/>
      <c r="L26" s="51"/>
      <c r="M26" s="70"/>
    </row>
    <row r="27" spans="1:14" ht="23" x14ac:dyDescent="0.6">
      <c r="A27" s="79" t="s">
        <v>75</v>
      </c>
      <c r="B27" s="79"/>
      <c r="C27" s="57">
        <v>3.8199999999999998E-2</v>
      </c>
      <c r="E27" s="52">
        <f t="shared" si="0"/>
        <v>6</v>
      </c>
      <c r="F27" s="66">
        <f t="shared" si="5"/>
        <v>2232593.2497446747</v>
      </c>
      <c r="G27" s="66">
        <f t="shared" si="1"/>
        <v>167397.70604001501</v>
      </c>
      <c r="H27" s="66">
        <f t="shared" si="2"/>
        <v>85285.062140246562</v>
      </c>
      <c r="I27" s="66">
        <f t="shared" si="3"/>
        <v>82112.643899768445</v>
      </c>
      <c r="J27" s="66">
        <f t="shared" si="4"/>
        <v>2150480.6058449061</v>
      </c>
      <c r="K27" s="69"/>
      <c r="L27" s="51"/>
      <c r="M27" s="70"/>
    </row>
    <row r="28" spans="1:14" ht="23" x14ac:dyDescent="0.6">
      <c r="A28" s="84" t="s">
        <v>77</v>
      </c>
      <c r="B28" s="84"/>
      <c r="C28" s="50">
        <f>+C30-C24</f>
        <v>1417544.9449603599</v>
      </c>
      <c r="E28" s="49">
        <f t="shared" si="0"/>
        <v>7</v>
      </c>
      <c r="F28" s="65">
        <f t="shared" si="5"/>
        <v>2150480.6058449061</v>
      </c>
      <c r="G28" s="65">
        <f t="shared" si="1"/>
        <v>167397.70604001501</v>
      </c>
      <c r="H28" s="65">
        <f t="shared" si="2"/>
        <v>82148.359143275404</v>
      </c>
      <c r="I28" s="65">
        <f t="shared" si="3"/>
        <v>85249.346896739604</v>
      </c>
      <c r="J28" s="65">
        <f t="shared" si="4"/>
        <v>2065231.2589481664</v>
      </c>
      <c r="K28" s="69"/>
      <c r="L28" s="51"/>
      <c r="M28" s="70"/>
    </row>
    <row r="29" spans="1:14" ht="23" x14ac:dyDescent="0.6">
      <c r="A29" s="72" t="s">
        <v>73</v>
      </c>
      <c r="B29" s="72"/>
      <c r="C29" s="50">
        <v>0</v>
      </c>
      <c r="E29" s="52">
        <f t="shared" si="0"/>
        <v>8</v>
      </c>
      <c r="F29" s="66">
        <f t="shared" si="5"/>
        <v>2065231.2589481664</v>
      </c>
      <c r="G29" s="66">
        <f t="shared" si="1"/>
        <v>167397.70604001501</v>
      </c>
      <c r="H29" s="66">
        <f t="shared" si="2"/>
        <v>78891.834091819954</v>
      </c>
      <c r="I29" s="66">
        <f t="shared" si="3"/>
        <v>88505.871948195054</v>
      </c>
      <c r="J29" s="66">
        <f t="shared" si="4"/>
        <v>1976725.3869999712</v>
      </c>
      <c r="K29" s="69"/>
      <c r="L29" s="51"/>
      <c r="M29" s="70"/>
    </row>
    <row r="30" spans="1:14" ht="23" x14ac:dyDescent="0.6">
      <c r="A30" s="73" t="s">
        <v>67</v>
      </c>
      <c r="B30" s="73"/>
      <c r="C30" s="58">
        <f>SUM(G22:G93)</f>
        <v>4017544.9449603599</v>
      </c>
      <c r="D30" s="60" t="b">
        <f>C33=C30-C31</f>
        <v>0</v>
      </c>
      <c r="E30" s="49">
        <f t="shared" si="0"/>
        <v>9</v>
      </c>
      <c r="F30" s="65">
        <f t="shared" si="5"/>
        <v>1976725.3869999712</v>
      </c>
      <c r="G30" s="65">
        <f t="shared" si="1"/>
        <v>167397.70604001501</v>
      </c>
      <c r="H30" s="65">
        <f t="shared" si="2"/>
        <v>75510.909783398893</v>
      </c>
      <c r="I30" s="65">
        <f t="shared" si="3"/>
        <v>91886.796256616115</v>
      </c>
      <c r="J30" s="65">
        <f t="shared" si="4"/>
        <v>1884838.5907433552</v>
      </c>
      <c r="K30" s="69"/>
      <c r="L30" s="51"/>
      <c r="M30" s="70"/>
    </row>
    <row r="31" spans="1:14" ht="23" x14ac:dyDescent="0.6">
      <c r="A31" s="79" t="s">
        <v>56</v>
      </c>
      <c r="B31" s="79"/>
      <c r="C31" s="59">
        <f>+C26</f>
        <v>0.56820000000000004</v>
      </c>
      <c r="D31" s="60"/>
      <c r="E31" s="52">
        <f t="shared" si="0"/>
        <v>10</v>
      </c>
      <c r="F31" s="66">
        <f t="shared" si="5"/>
        <v>1884838.5907433552</v>
      </c>
      <c r="G31" s="66">
        <f t="shared" si="1"/>
        <v>167397.70604001501</v>
      </c>
      <c r="H31" s="66">
        <f t="shared" si="2"/>
        <v>72000.834166396162</v>
      </c>
      <c r="I31" s="66">
        <f t="shared" si="3"/>
        <v>95396.871873618846</v>
      </c>
      <c r="J31" s="66">
        <f t="shared" si="4"/>
        <v>1789441.7188697364</v>
      </c>
      <c r="K31" s="69"/>
      <c r="L31" s="51"/>
      <c r="M31" s="70"/>
    </row>
    <row r="32" spans="1:14" ht="23" x14ac:dyDescent="0.6">
      <c r="D32" s="60"/>
      <c r="E32" s="49">
        <f t="shared" si="0"/>
        <v>11</v>
      </c>
      <c r="F32" s="65">
        <f t="shared" si="5"/>
        <v>1789441.7188697364</v>
      </c>
      <c r="G32" s="65">
        <f t="shared" si="1"/>
        <v>167397.70604001501</v>
      </c>
      <c r="H32" s="65">
        <f t="shared" si="2"/>
        <v>68356.67366082393</v>
      </c>
      <c r="I32" s="65">
        <f t="shared" si="3"/>
        <v>99041.032379191078</v>
      </c>
      <c r="J32" s="65">
        <f t="shared" si="4"/>
        <v>1690400.6864905453</v>
      </c>
      <c r="K32" s="69"/>
      <c r="L32" s="51"/>
      <c r="M32" s="70"/>
    </row>
    <row r="33" spans="1:13" ht="23" x14ac:dyDescent="0.6">
      <c r="A33" s="61"/>
      <c r="B33" s="61"/>
      <c r="C33" s="62"/>
      <c r="D33" s="61"/>
      <c r="E33" s="52">
        <f t="shared" si="0"/>
        <v>12</v>
      </c>
      <c r="F33" s="66">
        <f t="shared" si="5"/>
        <v>1690400.6864905453</v>
      </c>
      <c r="G33" s="66">
        <f t="shared" si="1"/>
        <v>167397.70604001501</v>
      </c>
      <c r="H33" s="66">
        <f t="shared" si="2"/>
        <v>64573.306223938824</v>
      </c>
      <c r="I33" s="66">
        <f t="shared" si="3"/>
        <v>102824.39981607618</v>
      </c>
      <c r="J33" s="66">
        <f t="shared" si="4"/>
        <v>1587576.286674469</v>
      </c>
      <c r="K33" s="69"/>
      <c r="L33" s="51"/>
      <c r="M33" s="70"/>
    </row>
    <row r="34" spans="1:13" ht="23" x14ac:dyDescent="0.6">
      <c r="B34" s="60" t="s">
        <v>55</v>
      </c>
      <c r="C34" s="63" t="e">
        <f>IRR(L22:L93)</f>
        <v>#NUM!</v>
      </c>
      <c r="E34" s="49">
        <f t="shared" si="0"/>
        <v>13</v>
      </c>
      <c r="F34" s="65">
        <f t="shared" si="5"/>
        <v>1587576.286674469</v>
      </c>
      <c r="G34" s="65">
        <f t="shared" si="1"/>
        <v>167397.70604001501</v>
      </c>
      <c r="H34" s="65">
        <f t="shared" si="2"/>
        <v>60645.414150964716</v>
      </c>
      <c r="I34" s="65">
        <f t="shared" si="3"/>
        <v>106752.29188905029</v>
      </c>
      <c r="J34" s="65">
        <f t="shared" si="4"/>
        <v>1480823.9947854187</v>
      </c>
      <c r="K34" s="69"/>
      <c r="L34" s="51"/>
      <c r="M34" s="70"/>
    </row>
    <row r="35" spans="1:13" ht="23" x14ac:dyDescent="0.6">
      <c r="A35" s="83" t="s">
        <v>74</v>
      </c>
      <c r="B35" s="83"/>
      <c r="C35" s="83"/>
      <c r="E35" s="52">
        <f t="shared" si="0"/>
        <v>14</v>
      </c>
      <c r="F35" s="66">
        <f t="shared" si="5"/>
        <v>1480823.9947854187</v>
      </c>
      <c r="G35" s="66">
        <f t="shared" si="1"/>
        <v>167397.70604001501</v>
      </c>
      <c r="H35" s="66">
        <f t="shared" si="2"/>
        <v>56567.476600802991</v>
      </c>
      <c r="I35" s="66">
        <f t="shared" si="3"/>
        <v>110830.22943921201</v>
      </c>
      <c r="J35" s="66">
        <f t="shared" si="4"/>
        <v>1369993.7653462067</v>
      </c>
      <c r="K35" s="69"/>
      <c r="L35" s="51"/>
      <c r="M35" s="70"/>
    </row>
    <row r="36" spans="1:13" ht="23" x14ac:dyDescent="0.6">
      <c r="A36" s="83"/>
      <c r="B36" s="83"/>
      <c r="C36" s="83"/>
      <c r="E36" s="49">
        <f t="shared" si="0"/>
        <v>15</v>
      </c>
      <c r="F36" s="65">
        <f t="shared" si="5"/>
        <v>1369993.7653462067</v>
      </c>
      <c r="G36" s="65">
        <f t="shared" si="1"/>
        <v>167397.70604001501</v>
      </c>
      <c r="H36" s="65">
        <f t="shared" si="2"/>
        <v>52333.761836225094</v>
      </c>
      <c r="I36" s="65">
        <f t="shared" si="3"/>
        <v>115063.94420378991</v>
      </c>
      <c r="J36" s="65">
        <f t="shared" si="4"/>
        <v>1254929.8211424169</v>
      </c>
      <c r="K36" s="69"/>
      <c r="L36" s="51"/>
      <c r="M36" s="70"/>
    </row>
    <row r="37" spans="1:13" ht="23" x14ac:dyDescent="0.6">
      <c r="A37" s="83"/>
      <c r="B37" s="83"/>
      <c r="C37" s="83"/>
      <c r="E37" s="52">
        <f t="shared" si="0"/>
        <v>16</v>
      </c>
      <c r="F37" s="66">
        <f t="shared" si="5"/>
        <v>1254929.8211424169</v>
      </c>
      <c r="G37" s="66">
        <f t="shared" si="1"/>
        <v>167397.70604001501</v>
      </c>
      <c r="H37" s="66">
        <f t="shared" si="2"/>
        <v>47938.319167640322</v>
      </c>
      <c r="I37" s="66">
        <f t="shared" si="3"/>
        <v>119459.38687237469</v>
      </c>
      <c r="J37" s="66">
        <f t="shared" si="4"/>
        <v>1135470.4342700422</v>
      </c>
      <c r="K37" s="69"/>
      <c r="L37" s="51"/>
      <c r="M37" s="70"/>
    </row>
    <row r="38" spans="1:13" ht="23" x14ac:dyDescent="0.6">
      <c r="A38" s="83"/>
      <c r="B38" s="83"/>
      <c r="C38" s="83"/>
      <c r="E38" s="49">
        <f t="shared" si="0"/>
        <v>17</v>
      </c>
      <c r="F38" s="65">
        <f t="shared" si="5"/>
        <v>1135470.4342700422</v>
      </c>
      <c r="G38" s="65">
        <f t="shared" si="1"/>
        <v>167397.70604001501</v>
      </c>
      <c r="H38" s="65">
        <f t="shared" si="2"/>
        <v>43374.970589115612</v>
      </c>
      <c r="I38" s="65">
        <f t="shared" si="3"/>
        <v>124022.7354508994</v>
      </c>
      <c r="J38" s="65">
        <f t="shared" si="4"/>
        <v>1011447.6988191428</v>
      </c>
      <c r="K38" s="69"/>
      <c r="L38" s="51"/>
      <c r="M38" s="70"/>
    </row>
    <row r="39" spans="1:13" ht="23" x14ac:dyDescent="0.6">
      <c r="A39" s="83"/>
      <c r="B39" s="83"/>
      <c r="C39" s="83"/>
      <c r="E39" s="52">
        <f t="shared" si="0"/>
        <v>18</v>
      </c>
      <c r="F39" s="66">
        <f t="shared" si="5"/>
        <v>1011447.6988191428</v>
      </c>
      <c r="G39" s="66">
        <f t="shared" si="1"/>
        <v>167397.70604001501</v>
      </c>
      <c r="H39" s="66">
        <f t="shared" si="2"/>
        <v>38637.302094891253</v>
      </c>
      <c r="I39" s="66">
        <f t="shared" si="3"/>
        <v>128760.40394512375</v>
      </c>
      <c r="J39" s="66">
        <f t="shared" si="4"/>
        <v>882687.29487401899</v>
      </c>
      <c r="K39" s="69"/>
      <c r="L39" s="51"/>
      <c r="M39" s="70"/>
    </row>
    <row r="40" spans="1:13" ht="23" x14ac:dyDescent="0.6">
      <c r="A40" s="83"/>
      <c r="B40" s="83"/>
      <c r="C40" s="83"/>
      <c r="E40" s="49">
        <f t="shared" si="0"/>
        <v>19</v>
      </c>
      <c r="F40" s="65">
        <f t="shared" si="5"/>
        <v>882687.29487401899</v>
      </c>
      <c r="G40" s="65">
        <f t="shared" si="1"/>
        <v>167397.70604001501</v>
      </c>
      <c r="H40" s="65">
        <f t="shared" si="2"/>
        <v>33718.654664187525</v>
      </c>
      <c r="I40" s="65">
        <f t="shared" si="3"/>
        <v>133679.05137582749</v>
      </c>
      <c r="J40" s="65">
        <f t="shared" si="4"/>
        <v>749008.24349819147</v>
      </c>
      <c r="K40" s="69"/>
      <c r="L40" s="51"/>
      <c r="M40" s="70"/>
    </row>
    <row r="41" spans="1:13" ht="23" x14ac:dyDescent="0.6">
      <c r="A41" s="83"/>
      <c r="B41" s="83"/>
      <c r="C41" s="83"/>
      <c r="E41" s="52">
        <f t="shared" si="0"/>
        <v>20</v>
      </c>
      <c r="F41" s="66">
        <f t="shared" si="5"/>
        <v>749008.24349819147</v>
      </c>
      <c r="G41" s="66">
        <f t="shared" si="1"/>
        <v>167397.70604001501</v>
      </c>
      <c r="H41" s="66">
        <f t="shared" si="2"/>
        <v>28612.114901630914</v>
      </c>
      <c r="I41" s="66">
        <f t="shared" si="3"/>
        <v>138785.5911383841</v>
      </c>
      <c r="J41" s="66">
        <f t="shared" si="4"/>
        <v>610222.6523598074</v>
      </c>
      <c r="K41" s="69"/>
      <c r="L41" s="51"/>
      <c r="M41" s="70"/>
    </row>
    <row r="42" spans="1:13" ht="23" x14ac:dyDescent="0.6">
      <c r="A42" s="83"/>
      <c r="B42" s="83"/>
      <c r="C42" s="83"/>
      <c r="E42" s="49">
        <f t="shared" si="0"/>
        <v>21</v>
      </c>
      <c r="F42" s="65">
        <f t="shared" si="5"/>
        <v>610222.6523598074</v>
      </c>
      <c r="G42" s="65">
        <f t="shared" si="1"/>
        <v>167397.70604001501</v>
      </c>
      <c r="H42" s="65">
        <f t="shared" si="2"/>
        <v>23310.505320144643</v>
      </c>
      <c r="I42" s="65">
        <f t="shared" si="3"/>
        <v>144087.20071987036</v>
      </c>
      <c r="J42" s="65">
        <f t="shared" si="4"/>
        <v>466135.451639937</v>
      </c>
      <c r="K42" s="69"/>
      <c r="L42" s="51"/>
      <c r="M42" s="70"/>
    </row>
    <row r="43" spans="1:13" ht="23" x14ac:dyDescent="0.6">
      <c r="A43" s="83"/>
      <c r="B43" s="83"/>
      <c r="C43" s="83"/>
      <c r="E43" s="52">
        <f t="shared" si="0"/>
        <v>22</v>
      </c>
      <c r="F43" s="66">
        <f t="shared" si="5"/>
        <v>466135.451639937</v>
      </c>
      <c r="G43" s="66">
        <f t="shared" si="1"/>
        <v>167397.70604001501</v>
      </c>
      <c r="H43" s="66">
        <f t="shared" si="2"/>
        <v>17806.374252645594</v>
      </c>
      <c r="I43" s="66">
        <f t="shared" si="3"/>
        <v>149591.33178736942</v>
      </c>
      <c r="J43" s="66">
        <f t="shared" si="4"/>
        <v>316544.11985256756</v>
      </c>
      <c r="K43" s="69"/>
      <c r="L43" s="51"/>
      <c r="M43" s="70"/>
    </row>
    <row r="44" spans="1:13" ht="23" x14ac:dyDescent="0.6">
      <c r="A44" s="83"/>
      <c r="B44" s="83"/>
      <c r="C44" s="83"/>
      <c r="E44" s="49">
        <f t="shared" si="0"/>
        <v>23</v>
      </c>
      <c r="F44" s="65">
        <f t="shared" si="5"/>
        <v>316544.11985256756</v>
      </c>
      <c r="G44" s="65">
        <f t="shared" si="1"/>
        <v>167397.70604001501</v>
      </c>
      <c r="H44" s="65">
        <f t="shared" si="2"/>
        <v>12091.985378368079</v>
      </c>
      <c r="I44" s="65">
        <f t="shared" si="3"/>
        <v>155305.72066164692</v>
      </c>
      <c r="J44" s="65">
        <f t="shared" si="4"/>
        <v>161238.39919092064</v>
      </c>
      <c r="K44" s="69"/>
      <c r="L44" s="51"/>
      <c r="M44" s="70"/>
    </row>
    <row r="45" spans="1:13" ht="23" x14ac:dyDescent="0.6">
      <c r="A45" s="83"/>
      <c r="B45" s="83"/>
      <c r="C45" s="83"/>
      <c r="E45" s="52">
        <f t="shared" si="0"/>
        <v>24</v>
      </c>
      <c r="F45" s="66">
        <f t="shared" si="5"/>
        <v>161238.39919092064</v>
      </c>
      <c r="G45" s="66">
        <f t="shared" si="1"/>
        <v>167397.70604001501</v>
      </c>
      <c r="H45" s="66">
        <f t="shared" si="2"/>
        <v>6159.3068490931682</v>
      </c>
      <c r="I45" s="66">
        <f t="shared" si="3"/>
        <v>161238.39919092183</v>
      </c>
      <c r="J45" s="66" t="str">
        <f t="shared" si="4"/>
        <v/>
      </c>
      <c r="K45" s="69"/>
      <c r="L45" s="51"/>
      <c r="M45" s="70"/>
    </row>
    <row r="46" spans="1:13" ht="23" x14ac:dyDescent="0.6">
      <c r="A46" s="83"/>
      <c r="B46" s="83"/>
      <c r="C46" s="83"/>
      <c r="E46" s="74"/>
      <c r="F46" s="75"/>
      <c r="G46" s="75"/>
      <c r="H46" s="75"/>
      <c r="I46" s="75"/>
      <c r="J46" s="75"/>
      <c r="K46" s="69"/>
      <c r="L46" s="51"/>
      <c r="M46" s="70"/>
    </row>
    <row r="47" spans="1:13" ht="23" x14ac:dyDescent="0.6">
      <c r="A47" s="83"/>
      <c r="B47" s="83"/>
      <c r="C47" s="83"/>
      <c r="E47" s="74"/>
      <c r="F47" s="75"/>
      <c r="G47" s="75"/>
      <c r="H47" s="75"/>
      <c r="I47" s="75"/>
      <c r="J47" s="75"/>
      <c r="K47" s="69"/>
      <c r="L47" s="51"/>
      <c r="M47" s="70"/>
    </row>
    <row r="48" spans="1:13" ht="23" x14ac:dyDescent="0.6">
      <c r="A48" s="83"/>
      <c r="B48" s="83"/>
      <c r="C48" s="83"/>
      <c r="E48" s="74"/>
      <c r="F48" s="75"/>
      <c r="G48" s="75"/>
      <c r="H48" s="75"/>
      <c r="I48" s="75"/>
      <c r="J48" s="75"/>
      <c r="K48" s="69"/>
      <c r="L48" s="51"/>
      <c r="M48" s="70"/>
    </row>
    <row r="49" spans="1:13" ht="23" x14ac:dyDescent="0.6">
      <c r="A49" s="83"/>
      <c r="B49" s="83"/>
      <c r="C49" s="83"/>
      <c r="E49" s="74"/>
      <c r="F49" s="75"/>
      <c r="G49" s="75"/>
      <c r="H49" s="75"/>
      <c r="I49" s="75"/>
      <c r="J49" s="75"/>
      <c r="K49" s="69"/>
      <c r="L49" s="51"/>
      <c r="M49" s="70"/>
    </row>
    <row r="50" spans="1:13" ht="23" x14ac:dyDescent="0.6">
      <c r="A50" s="83"/>
      <c r="B50" s="83"/>
      <c r="C50" s="83"/>
      <c r="E50" s="74"/>
      <c r="F50" s="75"/>
      <c r="G50" s="75"/>
      <c r="H50" s="75"/>
      <c r="I50" s="75"/>
      <c r="J50" s="75"/>
      <c r="K50" s="69"/>
      <c r="L50" s="51"/>
      <c r="M50" s="70"/>
    </row>
    <row r="51" spans="1:13" ht="23" x14ac:dyDescent="0.6">
      <c r="A51" s="83"/>
      <c r="B51" s="83"/>
      <c r="C51" s="83"/>
      <c r="E51" s="74"/>
      <c r="F51" s="75"/>
      <c r="G51" s="75"/>
      <c r="H51" s="75"/>
      <c r="I51" s="75"/>
      <c r="J51" s="75"/>
      <c r="K51" s="69"/>
      <c r="L51" s="51"/>
      <c r="M51" s="70"/>
    </row>
    <row r="52" spans="1:13" ht="23" x14ac:dyDescent="0.6">
      <c r="A52" s="83"/>
      <c r="B52" s="83"/>
      <c r="C52" s="83"/>
      <c r="E52" s="74"/>
      <c r="F52" s="75"/>
      <c r="G52" s="75"/>
      <c r="H52" s="75"/>
      <c r="I52" s="75"/>
      <c r="J52" s="75"/>
      <c r="K52" s="69"/>
      <c r="L52" s="51"/>
      <c r="M52" s="70"/>
    </row>
    <row r="53" spans="1:13" ht="23" x14ac:dyDescent="0.6">
      <c r="A53" s="83"/>
      <c r="B53" s="83"/>
      <c r="C53" s="83"/>
      <c r="E53" s="74"/>
      <c r="F53" s="75"/>
      <c r="G53" s="75"/>
      <c r="H53" s="75"/>
      <c r="I53" s="75"/>
      <c r="J53" s="75"/>
      <c r="K53" s="69"/>
      <c r="L53" s="51"/>
      <c r="M53" s="70"/>
    </row>
    <row r="54" spans="1:13" ht="23" x14ac:dyDescent="0.6">
      <c r="E54" s="74"/>
      <c r="F54" s="75"/>
      <c r="G54" s="75"/>
      <c r="H54" s="75"/>
      <c r="I54" s="75"/>
      <c r="J54" s="75"/>
      <c r="K54" s="69"/>
      <c r="L54" s="51"/>
      <c r="M54" s="70"/>
    </row>
    <row r="55" spans="1:13" ht="23" x14ac:dyDescent="0.6">
      <c r="E55" s="74"/>
      <c r="F55" s="75"/>
      <c r="G55" s="75"/>
      <c r="H55" s="75"/>
      <c r="I55" s="75"/>
      <c r="J55" s="75"/>
      <c r="K55" s="69"/>
      <c r="L55" s="51"/>
      <c r="M55" s="70"/>
    </row>
    <row r="56" spans="1:13" ht="23" x14ac:dyDescent="0.6">
      <c r="E56" s="74"/>
      <c r="F56" s="75"/>
      <c r="G56" s="75"/>
      <c r="H56" s="75"/>
      <c r="I56" s="75"/>
      <c r="J56" s="75"/>
      <c r="K56" s="69"/>
      <c r="L56" s="51"/>
      <c r="M56" s="70"/>
    </row>
    <row r="57" spans="1:13" x14ac:dyDescent="0.4">
      <c r="L57" s="51"/>
      <c r="M57" s="70"/>
    </row>
    <row r="58" spans="1:13" hidden="1" x14ac:dyDescent="0.4">
      <c r="E58" s="76"/>
      <c r="F58" s="76"/>
      <c r="G58" s="77"/>
      <c r="H58" s="76"/>
      <c r="I58" s="76"/>
      <c r="J58" s="77"/>
      <c r="L58" s="51"/>
      <c r="M58" s="70"/>
    </row>
    <row r="59" spans="1:13" hidden="1" x14ac:dyDescent="0.4">
      <c r="E59" s="76"/>
      <c r="F59" s="76"/>
      <c r="G59" s="77"/>
      <c r="H59" s="76"/>
      <c r="I59" s="76"/>
      <c r="J59" s="77"/>
      <c r="L59" s="51"/>
      <c r="M59" s="70"/>
    </row>
    <row r="60" spans="1:13" hidden="1" x14ac:dyDescent="0.4">
      <c r="E60" s="76"/>
      <c r="F60" s="76"/>
      <c r="G60" s="77"/>
      <c r="H60" s="76"/>
      <c r="I60" s="76"/>
      <c r="J60" s="77"/>
      <c r="L60" s="51"/>
      <c r="M60" s="70"/>
    </row>
    <row r="61" spans="1:13" hidden="1" x14ac:dyDescent="0.4">
      <c r="E61" s="76"/>
      <c r="F61" s="76"/>
      <c r="G61" s="77"/>
      <c r="H61" s="76"/>
      <c r="I61" s="76"/>
      <c r="J61" s="77"/>
      <c r="L61" s="51"/>
      <c r="M61" s="70"/>
    </row>
    <row r="62" spans="1:13" hidden="1" x14ac:dyDescent="0.4">
      <c r="E62" s="76"/>
      <c r="F62" s="76"/>
      <c r="G62" s="77"/>
      <c r="H62" s="76"/>
      <c r="I62" s="76"/>
      <c r="J62" s="77"/>
      <c r="L62" s="51"/>
      <c r="M62" s="70"/>
    </row>
    <row r="63" spans="1:13" hidden="1" x14ac:dyDescent="0.4">
      <c r="E63" s="76"/>
      <c r="F63" s="76"/>
      <c r="G63" s="77"/>
      <c r="H63" s="76"/>
      <c r="I63" s="76"/>
      <c r="J63" s="77"/>
      <c r="L63" s="51"/>
      <c r="M63" s="70"/>
    </row>
    <row r="64" spans="1:13" hidden="1" x14ac:dyDescent="0.4">
      <c r="E64" s="76"/>
      <c r="F64" s="76"/>
      <c r="G64" s="77"/>
      <c r="H64" s="76"/>
      <c r="I64" s="76"/>
      <c r="J64" s="77"/>
      <c r="L64" s="51"/>
      <c r="M64" s="70"/>
    </row>
    <row r="65" spans="5:13" hidden="1" x14ac:dyDescent="0.4">
      <c r="E65" s="76"/>
      <c r="F65" s="76"/>
      <c r="G65" s="77"/>
      <c r="H65" s="76"/>
      <c r="I65" s="76"/>
      <c r="J65" s="77"/>
      <c r="L65" s="51"/>
      <c r="M65" s="70"/>
    </row>
    <row r="66" spans="5:13" hidden="1" x14ac:dyDescent="0.4">
      <c r="E66" s="76"/>
      <c r="F66" s="76"/>
      <c r="G66" s="77"/>
      <c r="H66" s="76"/>
      <c r="I66" s="76"/>
      <c r="J66" s="77"/>
      <c r="L66" s="51"/>
      <c r="M66" s="70"/>
    </row>
    <row r="67" spans="5:13" hidden="1" x14ac:dyDescent="0.4">
      <c r="E67" s="76"/>
      <c r="F67" s="76"/>
      <c r="G67" s="77"/>
      <c r="H67" s="76"/>
      <c r="I67" s="76"/>
      <c r="J67" s="77"/>
      <c r="L67" s="51"/>
      <c r="M67" s="70"/>
    </row>
    <row r="68" spans="5:13" hidden="1" x14ac:dyDescent="0.4">
      <c r="E68" s="76"/>
      <c r="F68" s="76"/>
      <c r="G68" s="76"/>
      <c r="H68" s="76"/>
      <c r="I68" s="76"/>
      <c r="J68" s="77"/>
      <c r="L68" s="51"/>
      <c r="M68" s="70"/>
    </row>
    <row r="69" spans="5:13" hidden="1" x14ac:dyDescent="0.4">
      <c r="E69" s="76"/>
      <c r="F69" s="76"/>
      <c r="G69" s="76"/>
      <c r="H69" s="76"/>
      <c r="I69" s="76"/>
      <c r="J69" s="77"/>
      <c r="L69" s="51"/>
      <c r="M69" s="70"/>
    </row>
    <row r="70" spans="5:13" hidden="1" x14ac:dyDescent="0.4">
      <c r="E70" s="76"/>
      <c r="F70" s="76"/>
      <c r="G70" s="76"/>
      <c r="H70" s="76"/>
      <c r="I70" s="76"/>
      <c r="J70" s="77"/>
      <c r="L70" s="51"/>
      <c r="M70" s="70"/>
    </row>
    <row r="71" spans="5:13" hidden="1" x14ac:dyDescent="0.4">
      <c r="E71" s="76"/>
      <c r="F71" s="76"/>
      <c r="G71" s="76"/>
      <c r="H71" s="76"/>
      <c r="I71" s="76"/>
      <c r="J71" s="77"/>
      <c r="L71" s="51"/>
      <c r="M71" s="70"/>
    </row>
    <row r="72" spans="5:13" hidden="1" x14ac:dyDescent="0.4">
      <c r="E72" s="76"/>
      <c r="F72" s="76"/>
      <c r="G72" s="76"/>
      <c r="H72" s="76"/>
      <c r="I72" s="76"/>
      <c r="J72" s="77"/>
      <c r="L72" s="51"/>
      <c r="M72" s="70"/>
    </row>
    <row r="73" spans="5:13" hidden="1" x14ac:dyDescent="0.4">
      <c r="E73" s="76"/>
      <c r="F73" s="76"/>
      <c r="G73" s="76"/>
      <c r="H73" s="76"/>
      <c r="I73" s="76"/>
      <c r="J73" s="77"/>
      <c r="L73" s="51"/>
      <c r="M73" s="70"/>
    </row>
    <row r="74" spans="5:13" hidden="1" x14ac:dyDescent="0.4">
      <c r="E74" s="76"/>
      <c r="F74" s="76"/>
      <c r="G74" s="76"/>
      <c r="H74" s="76"/>
      <c r="I74" s="76"/>
      <c r="J74" s="77"/>
      <c r="L74" s="51"/>
      <c r="M74" s="70"/>
    </row>
    <row r="75" spans="5:13" hidden="1" x14ac:dyDescent="0.4">
      <c r="E75" s="76"/>
      <c r="F75" s="76"/>
      <c r="G75" s="76"/>
      <c r="H75" s="76"/>
      <c r="I75" s="76"/>
      <c r="J75" s="77"/>
      <c r="L75" s="51"/>
      <c r="M75" s="70"/>
    </row>
    <row r="76" spans="5:13" hidden="1" x14ac:dyDescent="0.4">
      <c r="E76" s="76"/>
      <c r="F76" s="76"/>
      <c r="G76" s="76"/>
      <c r="H76" s="76"/>
      <c r="I76" s="76"/>
      <c r="J76" s="77"/>
      <c r="L76" s="51"/>
      <c r="M76" s="70"/>
    </row>
    <row r="77" spans="5:13" hidden="1" x14ac:dyDescent="0.4">
      <c r="E77" s="76"/>
      <c r="F77" s="76"/>
      <c r="G77" s="76"/>
      <c r="H77" s="76"/>
      <c r="I77" s="76"/>
      <c r="J77" s="77"/>
      <c r="L77" s="51"/>
      <c r="M77" s="70"/>
    </row>
    <row r="78" spans="5:13" hidden="1" x14ac:dyDescent="0.4">
      <c r="E78" s="76"/>
      <c r="F78" s="76"/>
      <c r="G78" s="76"/>
      <c r="H78" s="76"/>
      <c r="I78" s="76"/>
      <c r="J78" s="77"/>
      <c r="L78" s="51"/>
      <c r="M78" s="70"/>
    </row>
    <row r="79" spans="5:13" hidden="1" x14ac:dyDescent="0.4">
      <c r="E79" s="76"/>
      <c r="F79" s="76"/>
      <c r="G79" s="76"/>
      <c r="H79" s="76"/>
      <c r="I79" s="76"/>
      <c r="J79" s="77"/>
      <c r="L79" s="51"/>
      <c r="M79" s="70"/>
    </row>
    <row r="80" spans="5:13" hidden="1" x14ac:dyDescent="0.4">
      <c r="E80" s="76"/>
      <c r="F80" s="76"/>
      <c r="G80" s="76"/>
      <c r="H80" s="76"/>
      <c r="I80" s="76"/>
      <c r="J80" s="77"/>
      <c r="L80" s="51"/>
      <c r="M80" s="70"/>
    </row>
    <row r="81" spans="5:13" hidden="1" x14ac:dyDescent="0.4">
      <c r="E81" s="76"/>
      <c r="F81" s="76"/>
      <c r="G81" s="76"/>
      <c r="H81" s="76"/>
      <c r="I81" s="76"/>
      <c r="J81" s="77"/>
      <c r="L81" s="51"/>
      <c r="M81" s="70"/>
    </row>
    <row r="82" spans="5:13" hidden="1" x14ac:dyDescent="0.4">
      <c r="E82" s="76"/>
      <c r="F82" s="76"/>
      <c r="G82" s="76"/>
      <c r="H82" s="76"/>
      <c r="I82" s="76"/>
      <c r="J82" s="77"/>
      <c r="L82" s="51"/>
      <c r="M82" s="70"/>
    </row>
    <row r="83" spans="5:13" hidden="1" x14ac:dyDescent="0.4">
      <c r="E83" s="76"/>
      <c r="F83" s="76"/>
      <c r="G83" s="76"/>
      <c r="H83" s="76"/>
      <c r="I83" s="76"/>
      <c r="J83" s="77"/>
      <c r="L83" s="51"/>
      <c r="M83" s="70"/>
    </row>
    <row r="84" spans="5:13" hidden="1" x14ac:dyDescent="0.4">
      <c r="E84" s="76"/>
      <c r="F84" s="76"/>
      <c r="G84" s="76"/>
      <c r="H84" s="76"/>
      <c r="I84" s="76"/>
      <c r="J84" s="77"/>
      <c r="L84" s="51"/>
      <c r="M84" s="70"/>
    </row>
    <row r="85" spans="5:13" hidden="1" x14ac:dyDescent="0.4">
      <c r="E85" s="76"/>
      <c r="F85" s="76"/>
      <c r="G85" s="76"/>
      <c r="H85" s="76"/>
      <c r="I85" s="76"/>
      <c r="J85" s="77"/>
      <c r="L85" s="51"/>
      <c r="M85" s="70"/>
    </row>
    <row r="86" spans="5:13" hidden="1" x14ac:dyDescent="0.4">
      <c r="E86" s="76"/>
      <c r="F86" s="76"/>
      <c r="G86" s="76"/>
      <c r="H86" s="76"/>
      <c r="I86" s="76"/>
      <c r="J86" s="77"/>
      <c r="L86" s="51"/>
      <c r="M86" s="70"/>
    </row>
    <row r="87" spans="5:13" hidden="1" x14ac:dyDescent="0.4">
      <c r="E87" s="76"/>
      <c r="F87" s="76"/>
      <c r="G87" s="76"/>
      <c r="H87" s="76"/>
      <c r="I87" s="76"/>
      <c r="J87" s="77"/>
      <c r="L87" s="51"/>
      <c r="M87" s="70"/>
    </row>
    <row r="88" spans="5:13" hidden="1" x14ac:dyDescent="0.4">
      <c r="E88" s="76"/>
      <c r="F88" s="76"/>
      <c r="G88" s="76"/>
      <c r="H88" s="76"/>
      <c r="I88" s="76"/>
      <c r="J88" s="77"/>
      <c r="L88" s="51"/>
      <c r="M88" s="70"/>
    </row>
    <row r="89" spans="5:13" hidden="1" x14ac:dyDescent="0.4">
      <c r="E89" s="76"/>
      <c r="F89" s="76"/>
      <c r="G89" s="76"/>
      <c r="H89" s="76"/>
      <c r="I89" s="76"/>
      <c r="J89" s="77"/>
      <c r="L89" s="51"/>
      <c r="M89" s="70"/>
    </row>
    <row r="90" spans="5:13" hidden="1" x14ac:dyDescent="0.4">
      <c r="E90" s="76"/>
      <c r="F90" s="76"/>
      <c r="G90" s="76"/>
      <c r="H90" s="76"/>
      <c r="I90" s="76"/>
      <c r="J90" s="77"/>
      <c r="L90" s="51"/>
      <c r="M90" s="70"/>
    </row>
    <row r="91" spans="5:13" hidden="1" x14ac:dyDescent="0.4">
      <c r="E91" s="76"/>
      <c r="F91" s="76"/>
      <c r="G91" s="76"/>
      <c r="H91" s="76"/>
      <c r="I91" s="76"/>
      <c r="J91" s="77"/>
      <c r="L91" s="51"/>
      <c r="M91" s="70"/>
    </row>
    <row r="92" spans="5:13" hidden="1" x14ac:dyDescent="0.4">
      <c r="E92" s="76"/>
      <c r="F92" s="76"/>
      <c r="G92" s="76"/>
      <c r="H92" s="76"/>
      <c r="I92" s="76"/>
      <c r="J92" s="77"/>
      <c r="L92" s="51"/>
      <c r="M92" s="70"/>
    </row>
    <row r="93" spans="5:13" hidden="1" x14ac:dyDescent="0.4">
      <c r="E93" s="76"/>
      <c r="F93" s="76"/>
      <c r="G93" s="76"/>
      <c r="H93" s="76"/>
      <c r="I93" s="76"/>
      <c r="J93" s="77"/>
      <c r="L93" s="51"/>
      <c r="M93" s="70"/>
    </row>
  </sheetData>
  <mergeCells count="14">
    <mergeCell ref="A35:C53"/>
    <mergeCell ref="A25:B25"/>
    <mergeCell ref="A24:B24"/>
    <mergeCell ref="A22:B22"/>
    <mergeCell ref="A11:K12"/>
    <mergeCell ref="A31:B31"/>
    <mergeCell ref="A28:B28"/>
    <mergeCell ref="A27:B27"/>
    <mergeCell ref="A26:B26"/>
    <mergeCell ref="A4:K4"/>
    <mergeCell ref="A19:B19"/>
    <mergeCell ref="A18:B18"/>
    <mergeCell ref="A21:C21"/>
    <mergeCell ref="A17:C17"/>
  </mergeCells>
  <pageMargins left="0.7" right="0.7" top="0.75" bottom="0.75" header="0.3" footer="0.3"/>
  <pageSetup orientation="portrait" r:id="rId1"/>
  <headerFooter>
    <oddHeader>&amp;C&amp;G&amp;L&amp;"Calibri"&amp;10&amp;K000000Grupo Bancolombia Clasificación – Interna&amp;1#</oddHeader>
  </headerFooter>
  <drawing r:id="rId2"/>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r:uid="{76F46825-2F4E-4418-8D0E-844BC7D4B5DB}">
          <x14:formula1>
            <xm:f>Tablas!$A$2:$A$51</xm:f>
          </x14:formula1>
          <xm:sqref>C18</xm:sqref>
        </x14:dataValidation>
        <x14:dataValidation type="list" allowBlank="1" showInputMessage="1" showErrorMessage="1" xr:uid="{D3923D24-DA63-43E1-BEC7-752EBBECE214}">
          <x14:formula1>
            <xm:f>Tablas!$B$2:$B$20</xm:f>
          </x14:formula1>
          <xm:sqref>C19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7DE5F-0F85-4AE4-8BCF-19F982957BE1}">
  <dimension ref="A1:B51"/>
  <sheetViews>
    <sheetView workbookViewId="0">
      <selection activeCell="C17" sqref="C17"/>
    </sheetView>
  </sheetViews>
  <sheetFormatPr baseColWidth="10" defaultRowHeight="14.5" x14ac:dyDescent="0.35"/>
  <cols>
    <col min="1" max="1" width="14.08984375" bestFit="1" customWidth="1"/>
  </cols>
  <sheetData>
    <row r="1" spans="1:2" x14ac:dyDescent="0.35">
      <c r="A1" t="s">
        <v>62</v>
      </c>
      <c r="B1" t="s">
        <v>63</v>
      </c>
    </row>
    <row r="2" spans="1:2" x14ac:dyDescent="0.35">
      <c r="A2" s="34">
        <v>100000</v>
      </c>
      <c r="B2">
        <v>6</v>
      </c>
    </row>
    <row r="3" spans="1:2" x14ac:dyDescent="0.35">
      <c r="A3" s="34">
        <v>200000</v>
      </c>
      <c r="B3">
        <v>7</v>
      </c>
    </row>
    <row r="4" spans="1:2" x14ac:dyDescent="0.35">
      <c r="A4" s="34">
        <v>300000</v>
      </c>
      <c r="B4">
        <v>8</v>
      </c>
    </row>
    <row r="5" spans="1:2" x14ac:dyDescent="0.35">
      <c r="A5" s="34">
        <v>400000</v>
      </c>
      <c r="B5">
        <v>9</v>
      </c>
    </row>
    <row r="6" spans="1:2" x14ac:dyDescent="0.35">
      <c r="A6" s="34">
        <v>500000</v>
      </c>
      <c r="B6">
        <v>10</v>
      </c>
    </row>
    <row r="7" spans="1:2" x14ac:dyDescent="0.35">
      <c r="A7" s="34">
        <v>600000</v>
      </c>
      <c r="B7">
        <v>11</v>
      </c>
    </row>
    <row r="8" spans="1:2" x14ac:dyDescent="0.35">
      <c r="A8" s="34">
        <v>700000</v>
      </c>
      <c r="B8">
        <v>12</v>
      </c>
    </row>
    <row r="9" spans="1:2" x14ac:dyDescent="0.35">
      <c r="A9" s="34">
        <v>800000</v>
      </c>
      <c r="B9">
        <v>13</v>
      </c>
    </row>
    <row r="10" spans="1:2" x14ac:dyDescent="0.35">
      <c r="A10" s="34">
        <v>900000</v>
      </c>
      <c r="B10">
        <v>14</v>
      </c>
    </row>
    <row r="11" spans="1:2" x14ac:dyDescent="0.35">
      <c r="A11" s="34">
        <v>1000000</v>
      </c>
      <c r="B11">
        <v>15</v>
      </c>
    </row>
    <row r="12" spans="1:2" x14ac:dyDescent="0.35">
      <c r="A12" s="34">
        <v>1100000</v>
      </c>
      <c r="B12">
        <v>16</v>
      </c>
    </row>
    <row r="13" spans="1:2" x14ac:dyDescent="0.35">
      <c r="A13" s="34">
        <v>1200000</v>
      </c>
      <c r="B13">
        <v>17</v>
      </c>
    </row>
    <row r="14" spans="1:2" x14ac:dyDescent="0.35">
      <c r="A14" s="34">
        <v>1300000</v>
      </c>
      <c r="B14">
        <v>18</v>
      </c>
    </row>
    <row r="15" spans="1:2" x14ac:dyDescent="0.35">
      <c r="A15" s="34">
        <v>1400000</v>
      </c>
      <c r="B15">
        <v>19</v>
      </c>
    </row>
    <row r="16" spans="1:2" x14ac:dyDescent="0.35">
      <c r="A16" s="34">
        <v>1500000</v>
      </c>
      <c r="B16">
        <v>20</v>
      </c>
    </row>
    <row r="17" spans="1:2" x14ac:dyDescent="0.35">
      <c r="A17" s="34">
        <v>1600000</v>
      </c>
      <c r="B17">
        <v>21</v>
      </c>
    </row>
    <row r="18" spans="1:2" x14ac:dyDescent="0.35">
      <c r="A18" s="34">
        <v>1700000</v>
      </c>
      <c r="B18">
        <v>22</v>
      </c>
    </row>
    <row r="19" spans="1:2" x14ac:dyDescent="0.35">
      <c r="A19" s="34">
        <v>1800000</v>
      </c>
      <c r="B19">
        <v>23</v>
      </c>
    </row>
    <row r="20" spans="1:2" x14ac:dyDescent="0.35">
      <c r="A20" s="34">
        <v>1900000</v>
      </c>
      <c r="B20">
        <v>24</v>
      </c>
    </row>
    <row r="21" spans="1:2" x14ac:dyDescent="0.35">
      <c r="A21" s="34">
        <v>2000000</v>
      </c>
    </row>
    <row r="22" spans="1:2" x14ac:dyDescent="0.35">
      <c r="A22" s="34">
        <v>2100000</v>
      </c>
    </row>
    <row r="23" spans="1:2" x14ac:dyDescent="0.35">
      <c r="A23" s="34">
        <v>2200000</v>
      </c>
    </row>
    <row r="24" spans="1:2" x14ac:dyDescent="0.35">
      <c r="A24" s="34">
        <v>2300000</v>
      </c>
    </row>
    <row r="25" spans="1:2" x14ac:dyDescent="0.35">
      <c r="A25" s="34">
        <v>2400000</v>
      </c>
    </row>
    <row r="26" spans="1:2" x14ac:dyDescent="0.35">
      <c r="A26" s="34">
        <v>2500000</v>
      </c>
    </row>
    <row r="27" spans="1:2" x14ac:dyDescent="0.35">
      <c r="A27" s="34">
        <v>2600000</v>
      </c>
    </row>
    <row r="28" spans="1:2" x14ac:dyDescent="0.35">
      <c r="A28" s="34">
        <v>2700000</v>
      </c>
    </row>
    <row r="29" spans="1:2" x14ac:dyDescent="0.35">
      <c r="A29" s="34">
        <v>2800000</v>
      </c>
    </row>
    <row r="30" spans="1:2" x14ac:dyDescent="0.35">
      <c r="A30" s="34">
        <v>2900000</v>
      </c>
    </row>
    <row r="31" spans="1:2" x14ac:dyDescent="0.35">
      <c r="A31" s="34">
        <v>3000000</v>
      </c>
    </row>
    <row r="32" spans="1:2" x14ac:dyDescent="0.35">
      <c r="A32" s="34">
        <v>3100000</v>
      </c>
    </row>
    <row r="33" spans="1:1" x14ac:dyDescent="0.35">
      <c r="A33" s="34">
        <v>3200000</v>
      </c>
    </row>
    <row r="34" spans="1:1" x14ac:dyDescent="0.35">
      <c r="A34" s="34">
        <v>3300000</v>
      </c>
    </row>
    <row r="35" spans="1:1" x14ac:dyDescent="0.35">
      <c r="A35" s="34">
        <v>3400000</v>
      </c>
    </row>
    <row r="36" spans="1:1" x14ac:dyDescent="0.35">
      <c r="A36" s="34">
        <v>3500000</v>
      </c>
    </row>
    <row r="37" spans="1:1" x14ac:dyDescent="0.35">
      <c r="A37" s="34">
        <v>3600000</v>
      </c>
    </row>
    <row r="38" spans="1:1" x14ac:dyDescent="0.35">
      <c r="A38" s="34">
        <v>3700000</v>
      </c>
    </row>
    <row r="39" spans="1:1" x14ac:dyDescent="0.35">
      <c r="A39" s="34">
        <v>3800000</v>
      </c>
    </row>
    <row r="40" spans="1:1" x14ac:dyDescent="0.35">
      <c r="A40" s="34">
        <v>3900000</v>
      </c>
    </row>
    <row r="41" spans="1:1" x14ac:dyDescent="0.35">
      <c r="A41" s="34">
        <v>4000000</v>
      </c>
    </row>
    <row r="42" spans="1:1" x14ac:dyDescent="0.35">
      <c r="A42" s="34">
        <v>4100000</v>
      </c>
    </row>
    <row r="43" spans="1:1" x14ac:dyDescent="0.35">
      <c r="A43" s="34">
        <v>4200000</v>
      </c>
    </row>
    <row r="44" spans="1:1" x14ac:dyDescent="0.35">
      <c r="A44" s="34">
        <v>4300000</v>
      </c>
    </row>
    <row r="45" spans="1:1" x14ac:dyDescent="0.35">
      <c r="A45" s="34">
        <v>4400000</v>
      </c>
    </row>
    <row r="46" spans="1:1" x14ac:dyDescent="0.35">
      <c r="A46" s="34">
        <v>4500000</v>
      </c>
    </row>
    <row r="47" spans="1:1" x14ac:dyDescent="0.35">
      <c r="A47" s="34">
        <v>4600000</v>
      </c>
    </row>
    <row r="48" spans="1:1" x14ac:dyDescent="0.35">
      <c r="A48" s="34">
        <v>4700000</v>
      </c>
    </row>
    <row r="49" spans="1:1" x14ac:dyDescent="0.35">
      <c r="A49" s="34">
        <v>4800000</v>
      </c>
    </row>
    <row r="50" spans="1:1" x14ac:dyDescent="0.35">
      <c r="A50" s="34">
        <v>4900000</v>
      </c>
    </row>
    <row r="51" spans="1:1" x14ac:dyDescent="0.35">
      <c r="A51" s="34">
        <v>5000000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17"/>
  <sheetViews>
    <sheetView workbookViewId="0">
      <selection activeCell="D23" sqref="D23"/>
    </sheetView>
  </sheetViews>
  <sheetFormatPr baseColWidth="10" defaultColWidth="11.453125" defaultRowHeight="12" x14ac:dyDescent="0.3"/>
  <cols>
    <col min="1" max="1" width="48.7265625" style="1" bestFit="1" customWidth="1"/>
    <col min="2" max="2" width="17.453125" style="1" bestFit="1" customWidth="1"/>
    <col min="3" max="3" width="24.26953125" style="1" customWidth="1"/>
    <col min="4" max="4" width="20.453125" style="1" customWidth="1"/>
    <col min="5" max="16384" width="11.453125" style="1"/>
  </cols>
  <sheetData>
    <row r="1" spans="1:3" x14ac:dyDescent="0.3">
      <c r="A1" s="87" t="s">
        <v>0</v>
      </c>
      <c r="B1" s="87"/>
    </row>
    <row r="3" spans="1:3" x14ac:dyDescent="0.3">
      <c r="A3" s="31" t="s">
        <v>42</v>
      </c>
      <c r="B3" s="29">
        <v>45134</v>
      </c>
    </row>
    <row r="4" spans="1:3" x14ac:dyDescent="0.3">
      <c r="A4" s="31" t="s">
        <v>1</v>
      </c>
      <c r="B4" s="3"/>
    </row>
    <row r="5" spans="1:3" x14ac:dyDescent="0.3">
      <c r="A5" s="31" t="s">
        <v>2</v>
      </c>
      <c r="B5" s="3">
        <v>2714368</v>
      </c>
    </row>
    <row r="6" spans="1:3" x14ac:dyDescent="0.3">
      <c r="A6" s="31" t="s">
        <v>5</v>
      </c>
      <c r="B6" s="4">
        <v>2.3300000000000001E-2</v>
      </c>
    </row>
    <row r="7" spans="1:3" x14ac:dyDescent="0.3">
      <c r="A7" s="31" t="s">
        <v>3</v>
      </c>
      <c r="B7" s="3">
        <v>18</v>
      </c>
    </row>
    <row r="8" spans="1:3" x14ac:dyDescent="0.3">
      <c r="A8" s="31" t="s">
        <v>4</v>
      </c>
      <c r="B8" s="3"/>
    </row>
    <row r="9" spans="1:3" x14ac:dyDescent="0.3">
      <c r="A9" s="31" t="s">
        <v>6</v>
      </c>
      <c r="B9" s="5" t="s">
        <v>11</v>
      </c>
    </row>
    <row r="10" spans="1:3" x14ac:dyDescent="0.3">
      <c r="A10" s="31" t="s">
        <v>7</v>
      </c>
      <c r="B10" s="5" t="s">
        <v>11</v>
      </c>
    </row>
    <row r="11" spans="1:3" x14ac:dyDescent="0.3">
      <c r="B11" s="21" t="s">
        <v>48</v>
      </c>
      <c r="C11" s="21" t="s">
        <v>39</v>
      </c>
    </row>
    <row r="12" spans="1:3" x14ac:dyDescent="0.3">
      <c r="A12" s="31" t="s">
        <v>8</v>
      </c>
      <c r="B12" s="4">
        <f>+Calculos!$E$247</f>
        <v>0.31836507493097677</v>
      </c>
      <c r="C12" s="19">
        <f>+(1+B12)^(1/12)-1</f>
        <v>2.330000000000032E-2</v>
      </c>
    </row>
    <row r="13" spans="1:3" x14ac:dyDescent="0.3">
      <c r="A13" s="32" t="s">
        <v>12</v>
      </c>
      <c r="B13" s="4">
        <f>+IF(AND(B9="Sí",B10&lt;&gt;"Sí"),Calculos!$F$247,IF(AND(B9&lt;&gt;"Sí",B10="Sí"),Calculos!$G$247,IF(AND(B9="Sí",B10="Sí"),Calculos!$H$247,IF(AND(B9&lt;&gt;"Sí",B10&lt;&gt;"Sí"),Calculos!$E$247))))</f>
        <v>0.31836507493097677</v>
      </c>
      <c r="C13" s="19">
        <f t="shared" ref="C13:C16" si="0">+(1+B13)^(1/12)-1</f>
        <v>2.330000000000032E-2</v>
      </c>
    </row>
    <row r="14" spans="1:3" hidden="1" x14ac:dyDescent="0.3">
      <c r="A14" s="31" t="s">
        <v>13</v>
      </c>
      <c r="B14" s="4">
        <f>+Calculos!$F$247</f>
        <v>0.31836507493097677</v>
      </c>
      <c r="C14" s="19">
        <f t="shared" si="0"/>
        <v>2.330000000000032E-2</v>
      </c>
    </row>
    <row r="15" spans="1:3" hidden="1" x14ac:dyDescent="0.3">
      <c r="A15" s="31" t="s">
        <v>14</v>
      </c>
      <c r="B15" s="4">
        <f>+Calculos!$G$247</f>
        <v>0.31836507493097677</v>
      </c>
      <c r="C15" s="19">
        <f t="shared" si="0"/>
        <v>2.330000000000032E-2</v>
      </c>
    </row>
    <row r="16" spans="1:3" hidden="1" x14ac:dyDescent="0.3">
      <c r="A16" s="33" t="s">
        <v>15</v>
      </c>
      <c r="B16" s="4">
        <f>+Calculos!$H$247</f>
        <v>0.31836507493097677</v>
      </c>
      <c r="C16" s="19">
        <f t="shared" si="0"/>
        <v>2.330000000000032E-2</v>
      </c>
    </row>
    <row r="18" spans="1:2" x14ac:dyDescent="0.3">
      <c r="A18" s="31" t="s">
        <v>17</v>
      </c>
      <c r="B18" s="30">
        <f>PMT(B6,B7,-B5)</f>
        <v>186349.47753002326</v>
      </c>
    </row>
    <row r="19" spans="1:2" x14ac:dyDescent="0.3">
      <c r="A19" s="31" t="s">
        <v>43</v>
      </c>
      <c r="B19" s="20">
        <f>+SUM(Calculos!I6:I245)</f>
        <v>639922.59554041876</v>
      </c>
    </row>
    <row r="20" spans="1:2" x14ac:dyDescent="0.3">
      <c r="A20" s="31" t="s">
        <v>44</v>
      </c>
      <c r="B20" s="20">
        <f>+SUM(Calculos!J6:J245)</f>
        <v>2714368</v>
      </c>
    </row>
    <row r="21" spans="1:2" hidden="1" x14ac:dyDescent="0.3">
      <c r="A21" s="31" t="s">
        <v>46</v>
      </c>
      <c r="B21" s="20">
        <f>+SUM(Calculos!C6:C245)</f>
        <v>0</v>
      </c>
    </row>
    <row r="22" spans="1:2" hidden="1" x14ac:dyDescent="0.3">
      <c r="A22" s="31" t="s">
        <v>45</v>
      </c>
      <c r="B22" s="20">
        <f>+SUM(Calculos!D6:D245)</f>
        <v>0</v>
      </c>
    </row>
    <row r="23" spans="1:2" x14ac:dyDescent="0.3">
      <c r="A23" s="33" t="s">
        <v>47</v>
      </c>
      <c r="B23" s="20">
        <f>+IF(AND(B9="Sí",B10&lt;&gt;"Sí"),B19+B20+B21,IF(AND(B9&lt;&gt;"Sí",B10="Sí"),B19+B20+B22,IF(AND(B9="Sí",B10="Sí"),B19+B20+B21+B22,IF(AND(B9&lt;&gt;"Sí",B10&lt;&gt;"Sí"),B19+B20))))</f>
        <v>3354290.5955404188</v>
      </c>
    </row>
    <row r="101" spans="1:8" x14ac:dyDescent="0.3">
      <c r="A101" s="9" t="s">
        <v>9</v>
      </c>
      <c r="B101" s="2" t="s">
        <v>36</v>
      </c>
    </row>
    <row r="102" spans="1:8" x14ac:dyDescent="0.3">
      <c r="A102" s="10" t="s">
        <v>10</v>
      </c>
      <c r="B102" s="28">
        <f ca="1">MONTH(TODAY())</f>
        <v>4</v>
      </c>
    </row>
    <row r="103" spans="1:8" x14ac:dyDescent="0.3">
      <c r="A103" s="10" t="s">
        <v>11</v>
      </c>
      <c r="B103" s="11"/>
    </row>
    <row r="104" spans="1:8" ht="14.5" x14ac:dyDescent="0.35">
      <c r="B104" s="11"/>
      <c r="D104"/>
      <c r="E104"/>
      <c r="F104"/>
      <c r="G104"/>
      <c r="H104"/>
    </row>
    <row r="105" spans="1:8" ht="14.5" x14ac:dyDescent="0.35">
      <c r="B105" s="11"/>
      <c r="D105"/>
      <c r="E105"/>
      <c r="F105"/>
      <c r="G105"/>
      <c r="H105"/>
    </row>
    <row r="106" spans="1:8" ht="14.5" x14ac:dyDescent="0.35">
      <c r="B106" s="11"/>
      <c r="D106"/>
      <c r="E106"/>
      <c r="F106"/>
      <c r="G106"/>
      <c r="H106"/>
    </row>
    <row r="107" spans="1:8" ht="14.5" x14ac:dyDescent="0.35">
      <c r="B107" s="11"/>
      <c r="D107"/>
      <c r="E107"/>
      <c r="F107"/>
      <c r="G107"/>
      <c r="H107"/>
    </row>
    <row r="108" spans="1:8" ht="14.5" x14ac:dyDescent="0.35">
      <c r="B108" s="11"/>
      <c r="D108"/>
      <c r="E108"/>
      <c r="F108"/>
      <c r="G108"/>
      <c r="H108"/>
    </row>
    <row r="109" spans="1:8" ht="14.5" x14ac:dyDescent="0.35">
      <c r="B109" s="11"/>
      <c r="D109"/>
      <c r="E109"/>
      <c r="F109"/>
      <c r="G109"/>
      <c r="H109"/>
    </row>
    <row r="110" spans="1:8" ht="14.5" x14ac:dyDescent="0.35">
      <c r="B110" s="11"/>
      <c r="D110"/>
      <c r="E110"/>
      <c r="F110"/>
      <c r="G110"/>
      <c r="H110"/>
    </row>
    <row r="111" spans="1:8" ht="14.5" x14ac:dyDescent="0.35">
      <c r="B111" s="11"/>
      <c r="D111"/>
      <c r="E111"/>
      <c r="F111"/>
      <c r="G111"/>
      <c r="H111"/>
    </row>
    <row r="112" spans="1:8" ht="14.5" x14ac:dyDescent="0.35">
      <c r="B112" s="11"/>
      <c r="D112"/>
      <c r="E112"/>
      <c r="F112"/>
      <c r="G112"/>
      <c r="H112"/>
    </row>
    <row r="113" spans="2:2" x14ac:dyDescent="0.3">
      <c r="B113" s="11"/>
    </row>
    <row r="114" spans="2:2" x14ac:dyDescent="0.3">
      <c r="B114" s="11"/>
    </row>
    <row r="115" spans="2:2" x14ac:dyDescent="0.3">
      <c r="B115" s="11"/>
    </row>
    <row r="116" spans="2:2" x14ac:dyDescent="0.3">
      <c r="B116" s="11"/>
    </row>
    <row r="117" spans="2:2" x14ac:dyDescent="0.3">
      <c r="B117" s="11"/>
    </row>
  </sheetData>
  <mergeCells count="1">
    <mergeCell ref="A1:B1"/>
  </mergeCells>
  <dataValidations count="2">
    <dataValidation type="list" allowBlank="1" showInputMessage="1" showErrorMessage="1" sqref="B9:B10" xr:uid="{00000000-0002-0000-0000-000000000000}">
      <formula1>INDIRECT("Decisor")</formula1>
    </dataValidation>
    <dataValidation type="list" allowBlank="1" showInputMessage="1" showErrorMessage="1" sqref="B3" xr:uid="{00000000-0002-0000-0000-000001000000}">
      <formula1>INDIRECT("Meses")</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47"/>
  <sheetViews>
    <sheetView zoomScale="70" zoomScaleNormal="70" workbookViewId="0">
      <selection activeCell="B1" sqref="B1"/>
    </sheetView>
  </sheetViews>
  <sheetFormatPr baseColWidth="10" defaultColWidth="11.453125" defaultRowHeight="12" x14ac:dyDescent="0.3"/>
  <cols>
    <col min="1" max="1" width="8.1796875" style="1" bestFit="1" customWidth="1"/>
    <col min="2" max="2" width="14.54296875" style="1" bestFit="1" customWidth="1"/>
    <col min="3" max="3" width="14.26953125" style="1" bestFit="1" customWidth="1"/>
    <col min="4" max="4" width="29.7265625" style="1" bestFit="1" customWidth="1"/>
    <col min="5" max="5" width="10.1796875" style="1" customWidth="1"/>
    <col min="6" max="6" width="14.81640625" style="1" customWidth="1"/>
    <col min="7" max="7" width="14.26953125" style="1" customWidth="1"/>
    <col min="8" max="8" width="20.26953125" style="1" bestFit="1" customWidth="1"/>
    <col min="9" max="10" width="11.54296875" style="1" bestFit="1" customWidth="1"/>
    <col min="11" max="11" width="12.453125" style="1" bestFit="1" customWidth="1"/>
    <col min="12" max="12" width="15.453125" style="1" customWidth="1"/>
    <col min="13" max="16384" width="11.453125" style="1"/>
  </cols>
  <sheetData>
    <row r="1" spans="1:13" x14ac:dyDescent="0.3">
      <c r="A1" s="17" t="s">
        <v>41</v>
      </c>
      <c r="B1" s="18">
        <f>+PMT(Front!$B$6,Front!$B$7,-Front!$B$5)</f>
        <v>186349.47753002326</v>
      </c>
    </row>
    <row r="2" spans="1:13" x14ac:dyDescent="0.3">
      <c r="I2" s="88" t="s">
        <v>51</v>
      </c>
      <c r="J2" s="88"/>
      <c r="K2" s="88"/>
      <c r="L2" s="88"/>
      <c r="M2" s="88"/>
    </row>
    <row r="3" spans="1:13" x14ac:dyDescent="0.3">
      <c r="C3" s="1" t="s">
        <v>49</v>
      </c>
      <c r="D3" s="1" t="s">
        <v>50</v>
      </c>
      <c r="H3" s="1" t="s">
        <v>52</v>
      </c>
      <c r="L3" s="22"/>
    </row>
    <row r="4" spans="1:13" x14ac:dyDescent="0.3">
      <c r="A4" s="2" t="s">
        <v>16</v>
      </c>
      <c r="B4" s="2" t="s">
        <v>17</v>
      </c>
      <c r="C4" s="2" t="s">
        <v>6</v>
      </c>
      <c r="D4" s="2" t="s">
        <v>7</v>
      </c>
      <c r="E4" s="2" t="s">
        <v>18</v>
      </c>
      <c r="F4" s="2" t="s">
        <v>19</v>
      </c>
      <c r="G4" s="2" t="s">
        <v>20</v>
      </c>
      <c r="H4" s="2" t="s">
        <v>21</v>
      </c>
      <c r="I4" s="23" t="s">
        <v>22</v>
      </c>
      <c r="J4" s="23" t="s">
        <v>23</v>
      </c>
      <c r="K4" s="23" t="s">
        <v>24</v>
      </c>
      <c r="L4" s="23" t="s">
        <v>37</v>
      </c>
      <c r="M4" s="23" t="s">
        <v>38</v>
      </c>
    </row>
    <row r="5" spans="1:13" x14ac:dyDescent="0.3">
      <c r="A5" s="2">
        <v>0</v>
      </c>
      <c r="B5" s="5"/>
      <c r="C5" s="5"/>
      <c r="D5" s="5"/>
      <c r="E5" s="5">
        <f>-Front!$B$5</f>
        <v>-2714368</v>
      </c>
      <c r="F5" s="5">
        <f>-Front!$B$5</f>
        <v>-2714368</v>
      </c>
      <c r="G5" s="5">
        <f>-Front!$B$5</f>
        <v>-2714368</v>
      </c>
      <c r="H5" s="5">
        <f>-Front!$B$5</f>
        <v>-2714368</v>
      </c>
      <c r="I5" s="5"/>
      <c r="J5" s="5"/>
      <c r="K5" s="5">
        <f>+Front!$B$5</f>
        <v>2714368</v>
      </c>
      <c r="L5" s="16">
        <f>+Front!$B$3</f>
        <v>45134</v>
      </c>
      <c r="M5" s="5">
        <f>+YEAR(L5)</f>
        <v>2023</v>
      </c>
    </row>
    <row r="6" spans="1:13" x14ac:dyDescent="0.3">
      <c r="A6" s="2">
        <v>1</v>
      </c>
      <c r="B6" s="3">
        <f>+IF(A6&lt;=Front!$B$7,Calculos!$B$1,0)</f>
        <v>186349.47753002326</v>
      </c>
      <c r="C6" s="3">
        <v>0</v>
      </c>
      <c r="D6" s="3">
        <v>0</v>
      </c>
      <c r="E6" s="3">
        <f>+B6</f>
        <v>186349.47753002326</v>
      </c>
      <c r="F6" s="3">
        <f>+B6+C6</f>
        <v>186349.47753002326</v>
      </c>
      <c r="G6" s="3">
        <f>+B6+D6</f>
        <v>186349.47753002326</v>
      </c>
      <c r="H6" s="3">
        <f>+B6+C6+D6</f>
        <v>186349.47753002326</v>
      </c>
      <c r="I6" s="3">
        <f>+K5*Front!$B$6</f>
        <v>63244.774400000002</v>
      </c>
      <c r="J6" s="3">
        <f>+B6-I6</f>
        <v>123104.70313002326</v>
      </c>
      <c r="K6" s="3">
        <f>+K5-J6</f>
        <v>2591263.2968699769</v>
      </c>
      <c r="L6" s="16">
        <f>+EDATE(L5,1)</f>
        <v>45165</v>
      </c>
      <c r="M6" s="5">
        <f t="shared" ref="M6:M69" si="0">+YEAR(L6)</f>
        <v>2023</v>
      </c>
    </row>
    <row r="7" spans="1:13" x14ac:dyDescent="0.3">
      <c r="A7" s="2">
        <v>2</v>
      </c>
      <c r="B7" s="3">
        <f>+IF(A7&lt;=Front!$B$7,Calculos!$B$1,0)</f>
        <v>186349.47753002326</v>
      </c>
      <c r="C7" s="3">
        <v>0</v>
      </c>
      <c r="D7" s="3">
        <v>0</v>
      </c>
      <c r="E7" s="3">
        <f t="shared" ref="E7:E70" si="1">+B7</f>
        <v>186349.47753002326</v>
      </c>
      <c r="F7" s="3">
        <f t="shared" ref="F7:F70" si="2">+B7+C7</f>
        <v>186349.47753002326</v>
      </c>
      <c r="G7" s="3">
        <f t="shared" ref="G7:G70" si="3">+B7+D7</f>
        <v>186349.47753002326</v>
      </c>
      <c r="H7" s="3">
        <f t="shared" ref="H7:H70" si="4">+B7+C7+D7</f>
        <v>186349.47753002326</v>
      </c>
      <c r="I7" s="3">
        <f>+K6*Front!$B$6</f>
        <v>60376.434817070469</v>
      </c>
      <c r="J7" s="3">
        <f t="shared" ref="J7:J70" si="5">+B7-I7</f>
        <v>125973.0427129528</v>
      </c>
      <c r="K7" s="3">
        <f t="shared" ref="K7:K70" si="6">+K6-J7</f>
        <v>2465290.254157024</v>
      </c>
      <c r="L7" s="16">
        <f t="shared" ref="L7:L70" si="7">+EDATE(L6,1)</f>
        <v>45196</v>
      </c>
      <c r="M7" s="5">
        <f t="shared" si="0"/>
        <v>2023</v>
      </c>
    </row>
    <row r="8" spans="1:13" x14ac:dyDescent="0.3">
      <c r="A8" s="2">
        <v>3</v>
      </c>
      <c r="B8" s="3">
        <f>+IF(A8&lt;=Front!$B$7,Calculos!$B$1,0)</f>
        <v>186349.47753002326</v>
      </c>
      <c r="C8" s="3">
        <v>0</v>
      </c>
      <c r="D8" s="3">
        <v>0</v>
      </c>
      <c r="E8" s="3">
        <f t="shared" si="1"/>
        <v>186349.47753002326</v>
      </c>
      <c r="F8" s="3">
        <f t="shared" si="2"/>
        <v>186349.47753002326</v>
      </c>
      <c r="G8" s="3">
        <f t="shared" si="3"/>
        <v>186349.47753002326</v>
      </c>
      <c r="H8" s="3">
        <f t="shared" si="4"/>
        <v>186349.47753002326</v>
      </c>
      <c r="I8" s="3">
        <f>+K7*Front!$B$6</f>
        <v>57441.262921858659</v>
      </c>
      <c r="J8" s="3">
        <f t="shared" si="5"/>
        <v>128908.21460816459</v>
      </c>
      <c r="K8" s="3">
        <f t="shared" si="6"/>
        <v>2336382.0395488595</v>
      </c>
      <c r="L8" s="16">
        <f t="shared" si="7"/>
        <v>45226</v>
      </c>
      <c r="M8" s="5">
        <f t="shared" si="0"/>
        <v>2023</v>
      </c>
    </row>
    <row r="9" spans="1:13" x14ac:dyDescent="0.3">
      <c r="A9" s="2">
        <v>4</v>
      </c>
      <c r="B9" s="3">
        <f>+IF(A9&lt;=Front!$B$7,Calculos!$B$1,0)</f>
        <v>186349.47753002326</v>
      </c>
      <c r="C9" s="3">
        <v>0</v>
      </c>
      <c r="D9" s="3">
        <v>0</v>
      </c>
      <c r="E9" s="3">
        <f t="shared" si="1"/>
        <v>186349.47753002326</v>
      </c>
      <c r="F9" s="3">
        <f t="shared" si="2"/>
        <v>186349.47753002326</v>
      </c>
      <c r="G9" s="3">
        <f t="shared" si="3"/>
        <v>186349.47753002326</v>
      </c>
      <c r="H9" s="3">
        <f t="shared" si="4"/>
        <v>186349.47753002326</v>
      </c>
      <c r="I9" s="3">
        <f>+K8*Front!$B$6</f>
        <v>54437.70152148843</v>
      </c>
      <c r="J9" s="3">
        <f t="shared" si="5"/>
        <v>131911.77600853483</v>
      </c>
      <c r="K9" s="3">
        <f t="shared" si="6"/>
        <v>2204470.2635403248</v>
      </c>
      <c r="L9" s="16">
        <f t="shared" si="7"/>
        <v>45257</v>
      </c>
      <c r="M9" s="5">
        <f t="shared" si="0"/>
        <v>2023</v>
      </c>
    </row>
    <row r="10" spans="1:13" x14ac:dyDescent="0.3">
      <c r="A10" s="2">
        <v>5</v>
      </c>
      <c r="B10" s="3">
        <f>+IF(A10&lt;=Front!$B$7,Calculos!$B$1,0)</f>
        <v>186349.47753002326</v>
      </c>
      <c r="C10" s="3">
        <v>0</v>
      </c>
      <c r="D10" s="3">
        <v>0</v>
      </c>
      <c r="E10" s="3">
        <f t="shared" si="1"/>
        <v>186349.47753002326</v>
      </c>
      <c r="F10" s="3">
        <f t="shared" si="2"/>
        <v>186349.47753002326</v>
      </c>
      <c r="G10" s="3">
        <f t="shared" si="3"/>
        <v>186349.47753002326</v>
      </c>
      <c r="H10" s="3">
        <f t="shared" si="4"/>
        <v>186349.47753002326</v>
      </c>
      <c r="I10" s="3">
        <f>+K9*Front!$B$6</f>
        <v>51364.157140489573</v>
      </c>
      <c r="J10" s="3">
        <f t="shared" si="5"/>
        <v>134985.32038953368</v>
      </c>
      <c r="K10" s="3">
        <f t="shared" si="6"/>
        <v>2069484.9431507911</v>
      </c>
      <c r="L10" s="16">
        <f t="shared" si="7"/>
        <v>45287</v>
      </c>
      <c r="M10" s="5">
        <f t="shared" si="0"/>
        <v>2023</v>
      </c>
    </row>
    <row r="11" spans="1:13" x14ac:dyDescent="0.3">
      <c r="A11" s="2">
        <v>6</v>
      </c>
      <c r="B11" s="3">
        <f>+IF(A11&lt;=Front!$B$7,Calculos!$B$1,0)</f>
        <v>186349.47753002326</v>
      </c>
      <c r="C11" s="3">
        <v>0</v>
      </c>
      <c r="D11" s="3">
        <v>0</v>
      </c>
      <c r="E11" s="3">
        <f t="shared" si="1"/>
        <v>186349.47753002326</v>
      </c>
      <c r="F11" s="3">
        <f t="shared" si="2"/>
        <v>186349.47753002326</v>
      </c>
      <c r="G11" s="3">
        <f t="shared" si="3"/>
        <v>186349.47753002326</v>
      </c>
      <c r="H11" s="3">
        <f t="shared" si="4"/>
        <v>186349.47753002326</v>
      </c>
      <c r="I11" s="3">
        <f>+K10*Front!$B$6</f>
        <v>48218.999175413439</v>
      </c>
      <c r="J11" s="3">
        <f t="shared" si="5"/>
        <v>138130.4783546098</v>
      </c>
      <c r="K11" s="3">
        <f t="shared" si="6"/>
        <v>1931354.4647961813</v>
      </c>
      <c r="L11" s="16">
        <f t="shared" si="7"/>
        <v>45318</v>
      </c>
      <c r="M11" s="5">
        <f t="shared" si="0"/>
        <v>2024</v>
      </c>
    </row>
    <row r="12" spans="1:13" x14ac:dyDescent="0.3">
      <c r="A12" s="2">
        <v>7</v>
      </c>
      <c r="B12" s="3">
        <f>+IF(A12&lt;=Front!$B$7,Calculos!$B$1,0)</f>
        <v>186349.47753002326</v>
      </c>
      <c r="C12" s="3">
        <v>0</v>
      </c>
      <c r="D12" s="3">
        <v>0</v>
      </c>
      <c r="E12" s="3">
        <f t="shared" si="1"/>
        <v>186349.47753002326</v>
      </c>
      <c r="F12" s="3">
        <f t="shared" si="2"/>
        <v>186349.47753002326</v>
      </c>
      <c r="G12" s="3">
        <f t="shared" si="3"/>
        <v>186349.47753002326</v>
      </c>
      <c r="H12" s="3">
        <f t="shared" si="4"/>
        <v>186349.47753002326</v>
      </c>
      <c r="I12" s="3">
        <f>+K11*Front!$B$6</f>
        <v>45000.559029751028</v>
      </c>
      <c r="J12" s="3">
        <f t="shared" si="5"/>
        <v>141348.91850027224</v>
      </c>
      <c r="K12" s="3">
        <f t="shared" si="6"/>
        <v>1790005.546295909</v>
      </c>
      <c r="L12" s="16">
        <f t="shared" si="7"/>
        <v>45349</v>
      </c>
      <c r="M12" s="5">
        <f t="shared" si="0"/>
        <v>2024</v>
      </c>
    </row>
    <row r="13" spans="1:13" x14ac:dyDescent="0.3">
      <c r="A13" s="2">
        <v>8</v>
      </c>
      <c r="B13" s="3">
        <f>+IF(A13&lt;=Front!$B$7,Calculos!$B$1,0)</f>
        <v>186349.47753002326</v>
      </c>
      <c r="C13" s="3">
        <v>0</v>
      </c>
      <c r="D13" s="3">
        <v>0</v>
      </c>
      <c r="E13" s="3">
        <f t="shared" si="1"/>
        <v>186349.47753002326</v>
      </c>
      <c r="F13" s="3">
        <f t="shared" si="2"/>
        <v>186349.47753002326</v>
      </c>
      <c r="G13" s="3">
        <f t="shared" si="3"/>
        <v>186349.47753002326</v>
      </c>
      <c r="H13" s="3">
        <f t="shared" si="4"/>
        <v>186349.47753002326</v>
      </c>
      <c r="I13" s="3">
        <f>+K12*Front!$B$6</f>
        <v>41707.129228694685</v>
      </c>
      <c r="J13" s="3">
        <f t="shared" si="5"/>
        <v>144642.34830132857</v>
      </c>
      <c r="K13" s="3">
        <f t="shared" si="6"/>
        <v>1645363.1979945805</v>
      </c>
      <c r="L13" s="16">
        <f t="shared" si="7"/>
        <v>45378</v>
      </c>
      <c r="M13" s="5">
        <f t="shared" si="0"/>
        <v>2024</v>
      </c>
    </row>
    <row r="14" spans="1:13" x14ac:dyDescent="0.3">
      <c r="A14" s="2">
        <v>9</v>
      </c>
      <c r="B14" s="3">
        <f>+IF(A14&lt;=Front!$B$7,Calculos!$B$1,0)</f>
        <v>186349.47753002326</v>
      </c>
      <c r="C14" s="3">
        <v>0</v>
      </c>
      <c r="D14" s="3">
        <v>0</v>
      </c>
      <c r="E14" s="3">
        <f t="shared" si="1"/>
        <v>186349.47753002326</v>
      </c>
      <c r="F14" s="3">
        <f t="shared" si="2"/>
        <v>186349.47753002326</v>
      </c>
      <c r="G14" s="3">
        <f t="shared" si="3"/>
        <v>186349.47753002326</v>
      </c>
      <c r="H14" s="3">
        <f t="shared" si="4"/>
        <v>186349.47753002326</v>
      </c>
      <c r="I14" s="3">
        <f>+K13*Front!$B$6</f>
        <v>38336.962513273727</v>
      </c>
      <c r="J14" s="3">
        <f t="shared" si="5"/>
        <v>148012.51501674953</v>
      </c>
      <c r="K14" s="3">
        <f t="shared" si="6"/>
        <v>1497350.682977831</v>
      </c>
      <c r="L14" s="16">
        <f t="shared" si="7"/>
        <v>45409</v>
      </c>
      <c r="M14" s="5">
        <f t="shared" si="0"/>
        <v>2024</v>
      </c>
    </row>
    <row r="15" spans="1:13" x14ac:dyDescent="0.3">
      <c r="A15" s="2">
        <v>10</v>
      </c>
      <c r="B15" s="3">
        <f>+IF(A15&lt;=Front!$B$7,Calculos!$B$1,0)</f>
        <v>186349.47753002326</v>
      </c>
      <c r="C15" s="3">
        <v>0</v>
      </c>
      <c r="D15" s="3">
        <v>0</v>
      </c>
      <c r="E15" s="3">
        <f t="shared" si="1"/>
        <v>186349.47753002326</v>
      </c>
      <c r="F15" s="3">
        <f t="shared" si="2"/>
        <v>186349.47753002326</v>
      </c>
      <c r="G15" s="3">
        <f t="shared" si="3"/>
        <v>186349.47753002326</v>
      </c>
      <c r="H15" s="3">
        <f t="shared" si="4"/>
        <v>186349.47753002326</v>
      </c>
      <c r="I15" s="3">
        <f>+K14*Front!$B$6</f>
        <v>34888.270913383465</v>
      </c>
      <c r="J15" s="3">
        <f t="shared" si="5"/>
        <v>151461.2066166398</v>
      </c>
      <c r="K15" s="3">
        <f t="shared" si="6"/>
        <v>1345889.4763611911</v>
      </c>
      <c r="L15" s="16">
        <f t="shared" si="7"/>
        <v>45439</v>
      </c>
      <c r="M15" s="5">
        <f t="shared" si="0"/>
        <v>2024</v>
      </c>
    </row>
    <row r="16" spans="1:13" x14ac:dyDescent="0.3">
      <c r="A16" s="2">
        <v>11</v>
      </c>
      <c r="B16" s="3">
        <f>+IF(A16&lt;=Front!$B$7,Calculos!$B$1,0)</f>
        <v>186349.47753002326</v>
      </c>
      <c r="C16" s="3">
        <v>0</v>
      </c>
      <c r="D16" s="3">
        <v>0</v>
      </c>
      <c r="E16" s="3">
        <f t="shared" si="1"/>
        <v>186349.47753002326</v>
      </c>
      <c r="F16" s="3">
        <f t="shared" si="2"/>
        <v>186349.47753002326</v>
      </c>
      <c r="G16" s="3">
        <f t="shared" si="3"/>
        <v>186349.47753002326</v>
      </c>
      <c r="H16" s="3">
        <f t="shared" si="4"/>
        <v>186349.47753002326</v>
      </c>
      <c r="I16" s="3">
        <f>+K15*Front!$B$6</f>
        <v>31359.224799215754</v>
      </c>
      <c r="J16" s="3">
        <f t="shared" si="5"/>
        <v>154990.25273080749</v>
      </c>
      <c r="K16" s="3">
        <f t="shared" si="6"/>
        <v>1190899.2236303836</v>
      </c>
      <c r="L16" s="16">
        <f t="shared" si="7"/>
        <v>45470</v>
      </c>
      <c r="M16" s="5">
        <f t="shared" si="0"/>
        <v>2024</v>
      </c>
    </row>
    <row r="17" spans="1:13" x14ac:dyDescent="0.3">
      <c r="A17" s="2">
        <v>12</v>
      </c>
      <c r="B17" s="3">
        <f>+IF(A17&lt;=Front!$B$7,Calculos!$B$1,0)</f>
        <v>186349.47753002326</v>
      </c>
      <c r="C17" s="3">
        <v>0</v>
      </c>
      <c r="D17" s="3">
        <v>0</v>
      </c>
      <c r="E17" s="3">
        <f t="shared" si="1"/>
        <v>186349.47753002326</v>
      </c>
      <c r="F17" s="3">
        <f t="shared" si="2"/>
        <v>186349.47753002326</v>
      </c>
      <c r="G17" s="3">
        <f t="shared" si="3"/>
        <v>186349.47753002326</v>
      </c>
      <c r="H17" s="3">
        <f t="shared" si="4"/>
        <v>186349.47753002326</v>
      </c>
      <c r="I17" s="3">
        <f>+K16*Front!$B$6</f>
        <v>27747.951910587941</v>
      </c>
      <c r="J17" s="3">
        <f t="shared" si="5"/>
        <v>158601.52561943533</v>
      </c>
      <c r="K17" s="3">
        <f t="shared" si="6"/>
        <v>1032297.6980109483</v>
      </c>
      <c r="L17" s="16">
        <f t="shared" si="7"/>
        <v>45500</v>
      </c>
      <c r="M17" s="5">
        <f t="shared" si="0"/>
        <v>2024</v>
      </c>
    </row>
    <row r="18" spans="1:13" x14ac:dyDescent="0.3">
      <c r="A18" s="2">
        <v>13</v>
      </c>
      <c r="B18" s="3">
        <f>+IF(A18&lt;=Front!$B$7,Calculos!$B$1,0)</f>
        <v>186349.47753002326</v>
      </c>
      <c r="C18" s="3">
        <v>0</v>
      </c>
      <c r="D18" s="3">
        <v>0</v>
      </c>
      <c r="E18" s="3">
        <f t="shared" si="1"/>
        <v>186349.47753002326</v>
      </c>
      <c r="F18" s="3">
        <f t="shared" si="2"/>
        <v>186349.47753002326</v>
      </c>
      <c r="G18" s="3">
        <f t="shared" si="3"/>
        <v>186349.47753002326</v>
      </c>
      <c r="H18" s="3">
        <f t="shared" si="4"/>
        <v>186349.47753002326</v>
      </c>
      <c r="I18" s="3">
        <f>+K17*Front!$B$6</f>
        <v>24052.536363655097</v>
      </c>
      <c r="J18" s="3">
        <f t="shared" si="5"/>
        <v>162296.94116636817</v>
      </c>
      <c r="K18" s="3">
        <f t="shared" si="6"/>
        <v>870000.75684458006</v>
      </c>
      <c r="L18" s="16">
        <f t="shared" si="7"/>
        <v>45531</v>
      </c>
      <c r="M18" s="5">
        <f t="shared" si="0"/>
        <v>2024</v>
      </c>
    </row>
    <row r="19" spans="1:13" x14ac:dyDescent="0.3">
      <c r="A19" s="2">
        <v>14</v>
      </c>
      <c r="B19" s="3">
        <f>+IF(A19&lt;=Front!$B$7,Calculos!$B$1,0)</f>
        <v>186349.47753002326</v>
      </c>
      <c r="C19" s="3">
        <v>0</v>
      </c>
      <c r="D19" s="3">
        <v>0</v>
      </c>
      <c r="E19" s="3">
        <f t="shared" si="1"/>
        <v>186349.47753002326</v>
      </c>
      <c r="F19" s="3">
        <f t="shared" si="2"/>
        <v>186349.47753002326</v>
      </c>
      <c r="G19" s="3">
        <f t="shared" si="3"/>
        <v>186349.47753002326</v>
      </c>
      <c r="H19" s="3">
        <f t="shared" si="4"/>
        <v>186349.47753002326</v>
      </c>
      <c r="I19" s="3">
        <f>+K18*Front!$B$6</f>
        <v>20271.017634478718</v>
      </c>
      <c r="J19" s="3">
        <f t="shared" si="5"/>
        <v>166078.45989554454</v>
      </c>
      <c r="K19" s="3">
        <f t="shared" si="6"/>
        <v>703922.29694903549</v>
      </c>
      <c r="L19" s="16">
        <f t="shared" si="7"/>
        <v>45562</v>
      </c>
      <c r="M19" s="5">
        <f t="shared" si="0"/>
        <v>2024</v>
      </c>
    </row>
    <row r="20" spans="1:13" x14ac:dyDescent="0.3">
      <c r="A20" s="2">
        <v>15</v>
      </c>
      <c r="B20" s="3">
        <f>+IF(A20&lt;=Front!$B$7,Calculos!$B$1,0)</f>
        <v>186349.47753002326</v>
      </c>
      <c r="C20" s="3">
        <v>0</v>
      </c>
      <c r="D20" s="3">
        <v>0</v>
      </c>
      <c r="E20" s="3">
        <f t="shared" si="1"/>
        <v>186349.47753002326</v>
      </c>
      <c r="F20" s="3">
        <f t="shared" si="2"/>
        <v>186349.47753002326</v>
      </c>
      <c r="G20" s="3">
        <f t="shared" si="3"/>
        <v>186349.47753002326</v>
      </c>
      <c r="H20" s="3">
        <f t="shared" si="4"/>
        <v>186349.47753002326</v>
      </c>
      <c r="I20" s="3">
        <f>+K19*Front!$B$6</f>
        <v>16401.389518912529</v>
      </c>
      <c r="J20" s="3">
        <f t="shared" si="5"/>
        <v>169948.08801111073</v>
      </c>
      <c r="K20" s="3">
        <f t="shared" si="6"/>
        <v>533974.20893792482</v>
      </c>
      <c r="L20" s="16">
        <f t="shared" si="7"/>
        <v>45592</v>
      </c>
      <c r="M20" s="5">
        <f t="shared" si="0"/>
        <v>2024</v>
      </c>
    </row>
    <row r="21" spans="1:13" x14ac:dyDescent="0.3">
      <c r="A21" s="2">
        <v>16</v>
      </c>
      <c r="B21" s="3">
        <f>+IF(A21&lt;=Front!$B$7,Calculos!$B$1,0)</f>
        <v>186349.47753002326</v>
      </c>
      <c r="C21" s="3">
        <v>0</v>
      </c>
      <c r="D21" s="3">
        <v>0</v>
      </c>
      <c r="E21" s="3">
        <f t="shared" si="1"/>
        <v>186349.47753002326</v>
      </c>
      <c r="F21" s="3">
        <f t="shared" si="2"/>
        <v>186349.47753002326</v>
      </c>
      <c r="G21" s="3">
        <f t="shared" si="3"/>
        <v>186349.47753002326</v>
      </c>
      <c r="H21" s="3">
        <f t="shared" si="4"/>
        <v>186349.47753002326</v>
      </c>
      <c r="I21" s="3">
        <f>+K20*Front!$B$6</f>
        <v>12441.599068253649</v>
      </c>
      <c r="J21" s="3">
        <f t="shared" si="5"/>
        <v>173907.87846176961</v>
      </c>
      <c r="K21" s="3">
        <f t="shared" si="6"/>
        <v>360066.33047615521</v>
      </c>
      <c r="L21" s="16">
        <f t="shared" si="7"/>
        <v>45623</v>
      </c>
      <c r="M21" s="5">
        <f t="shared" si="0"/>
        <v>2024</v>
      </c>
    </row>
    <row r="22" spans="1:13" x14ac:dyDescent="0.3">
      <c r="A22" s="2">
        <v>17</v>
      </c>
      <c r="B22" s="3">
        <f>+IF(A22&lt;=Front!$B$7,Calculos!$B$1,0)</f>
        <v>186349.47753002326</v>
      </c>
      <c r="C22" s="3">
        <v>0</v>
      </c>
      <c r="D22" s="3">
        <v>0</v>
      </c>
      <c r="E22" s="3">
        <f t="shared" si="1"/>
        <v>186349.47753002326</v>
      </c>
      <c r="F22" s="3">
        <f t="shared" si="2"/>
        <v>186349.47753002326</v>
      </c>
      <c r="G22" s="3">
        <f t="shared" si="3"/>
        <v>186349.47753002326</v>
      </c>
      <c r="H22" s="3">
        <f t="shared" si="4"/>
        <v>186349.47753002326</v>
      </c>
      <c r="I22" s="3">
        <f>+K21*Front!$B$6</f>
        <v>8389.5455000944166</v>
      </c>
      <c r="J22" s="3">
        <f t="shared" si="5"/>
        <v>177959.93202992884</v>
      </c>
      <c r="K22" s="3">
        <f t="shared" si="6"/>
        <v>182106.39844622638</v>
      </c>
      <c r="L22" s="16">
        <f t="shared" si="7"/>
        <v>45653</v>
      </c>
      <c r="M22" s="5">
        <f t="shared" si="0"/>
        <v>2024</v>
      </c>
    </row>
    <row r="23" spans="1:13" x14ac:dyDescent="0.3">
      <c r="A23" s="2">
        <v>18</v>
      </c>
      <c r="B23" s="3">
        <f>+IF(A23&lt;=Front!$B$7,Calculos!$B$1,0)</f>
        <v>186349.47753002326</v>
      </c>
      <c r="C23" s="3">
        <v>0</v>
      </c>
      <c r="D23" s="3">
        <v>0</v>
      </c>
      <c r="E23" s="3">
        <f t="shared" si="1"/>
        <v>186349.47753002326</v>
      </c>
      <c r="F23" s="3">
        <f t="shared" si="2"/>
        <v>186349.47753002326</v>
      </c>
      <c r="G23" s="3">
        <f t="shared" si="3"/>
        <v>186349.47753002326</v>
      </c>
      <c r="H23" s="3">
        <f t="shared" si="4"/>
        <v>186349.47753002326</v>
      </c>
      <c r="I23" s="3">
        <f>+K22*Front!$B$6</f>
        <v>4243.0790837970744</v>
      </c>
      <c r="J23" s="3">
        <f t="shared" si="5"/>
        <v>182106.39844622617</v>
      </c>
      <c r="K23" s="3">
        <f t="shared" si="6"/>
        <v>0</v>
      </c>
      <c r="L23" s="16">
        <f t="shared" si="7"/>
        <v>45684</v>
      </c>
      <c r="M23" s="5">
        <f t="shared" si="0"/>
        <v>2025</v>
      </c>
    </row>
    <row r="24" spans="1:13" x14ac:dyDescent="0.3">
      <c r="A24" s="2">
        <v>19</v>
      </c>
      <c r="B24" s="3">
        <f>+IF(A24&lt;=Front!$B$7,Calculos!$B$1,0)</f>
        <v>0</v>
      </c>
      <c r="C24" s="3">
        <f>+IF(A24&lt;=Front!$B$7,(K23/1000000)*VLOOKUP(A24,Seguros!$B$6:$F$26,3,1),0)</f>
        <v>0</v>
      </c>
      <c r="D24" s="3">
        <f>+IF(A24&lt;=Front!$B$7,(VLOOKUP(A24,Seguros!$B$6:$F$26,5,1)/1000000)*VLOOKUP(A24,Seguros!$B$6:$F$26,4,1),0)</f>
        <v>0</v>
      </c>
      <c r="E24" s="3">
        <f t="shared" si="1"/>
        <v>0</v>
      </c>
      <c r="F24" s="3">
        <f t="shared" si="2"/>
        <v>0</v>
      </c>
      <c r="G24" s="3">
        <f t="shared" si="3"/>
        <v>0</v>
      </c>
      <c r="H24" s="3">
        <f t="shared" si="4"/>
        <v>0</v>
      </c>
      <c r="I24" s="3">
        <f>+K23*Front!$B$6</f>
        <v>0</v>
      </c>
      <c r="J24" s="3">
        <f t="shared" si="5"/>
        <v>0</v>
      </c>
      <c r="K24" s="3">
        <f t="shared" si="6"/>
        <v>0</v>
      </c>
      <c r="L24" s="16">
        <f t="shared" si="7"/>
        <v>45715</v>
      </c>
      <c r="M24" s="5">
        <f t="shared" si="0"/>
        <v>2025</v>
      </c>
    </row>
    <row r="25" spans="1:13" x14ac:dyDescent="0.3">
      <c r="A25" s="2">
        <v>20</v>
      </c>
      <c r="B25" s="3">
        <f>+IF(A25&lt;=Front!$B$7,Calculos!$B$1,0)</f>
        <v>0</v>
      </c>
      <c r="C25" s="3">
        <f>+IF(A25&lt;=Front!$B$7,(K24/1000000)*VLOOKUP(A25,Seguros!$B$6:$F$26,3,1),0)</f>
        <v>0</v>
      </c>
      <c r="D25" s="3">
        <f>+IF(A25&lt;=Front!$B$7,(VLOOKUP(A25,Seguros!$B$6:$F$26,5,1)/1000000)*VLOOKUP(A25,Seguros!$B$6:$F$26,4,1),0)</f>
        <v>0</v>
      </c>
      <c r="E25" s="3">
        <f t="shared" si="1"/>
        <v>0</v>
      </c>
      <c r="F25" s="3">
        <f t="shared" si="2"/>
        <v>0</v>
      </c>
      <c r="G25" s="3">
        <f t="shared" si="3"/>
        <v>0</v>
      </c>
      <c r="H25" s="3">
        <f t="shared" si="4"/>
        <v>0</v>
      </c>
      <c r="I25" s="3">
        <f>+K24*Front!$B$6</f>
        <v>0</v>
      </c>
      <c r="J25" s="3">
        <f t="shared" si="5"/>
        <v>0</v>
      </c>
      <c r="K25" s="3">
        <f t="shared" si="6"/>
        <v>0</v>
      </c>
      <c r="L25" s="16">
        <f t="shared" si="7"/>
        <v>45743</v>
      </c>
      <c r="M25" s="5">
        <f t="shared" si="0"/>
        <v>2025</v>
      </c>
    </row>
    <row r="26" spans="1:13" x14ac:dyDescent="0.3">
      <c r="A26" s="2">
        <v>21</v>
      </c>
      <c r="B26" s="3">
        <f>+IF(A26&lt;=Front!$B$7,Calculos!$B$1,0)</f>
        <v>0</v>
      </c>
      <c r="C26" s="3">
        <f>+IF(A26&lt;=Front!$B$7,(K25/1000000)*VLOOKUP(A26,Seguros!$B$6:$F$26,3,1),0)</f>
        <v>0</v>
      </c>
      <c r="D26" s="3">
        <f>+IF(A26&lt;=Front!$B$7,(VLOOKUP(A26,Seguros!$B$6:$F$26,5,1)/1000000)*VLOOKUP(A26,Seguros!$B$6:$F$26,4,1),0)</f>
        <v>0</v>
      </c>
      <c r="E26" s="3">
        <f t="shared" si="1"/>
        <v>0</v>
      </c>
      <c r="F26" s="3">
        <f t="shared" si="2"/>
        <v>0</v>
      </c>
      <c r="G26" s="3">
        <f t="shared" si="3"/>
        <v>0</v>
      </c>
      <c r="H26" s="3">
        <f t="shared" si="4"/>
        <v>0</v>
      </c>
      <c r="I26" s="3">
        <f>+K25*Front!$B$6</f>
        <v>0</v>
      </c>
      <c r="J26" s="3">
        <f t="shared" si="5"/>
        <v>0</v>
      </c>
      <c r="K26" s="3">
        <f t="shared" si="6"/>
        <v>0</v>
      </c>
      <c r="L26" s="16">
        <f t="shared" si="7"/>
        <v>45774</v>
      </c>
      <c r="M26" s="5">
        <f t="shared" si="0"/>
        <v>2025</v>
      </c>
    </row>
    <row r="27" spans="1:13" x14ac:dyDescent="0.3">
      <c r="A27" s="2">
        <v>22</v>
      </c>
      <c r="B27" s="3">
        <f>+IF(A27&lt;=Front!$B$7,Calculos!$B$1,0)</f>
        <v>0</v>
      </c>
      <c r="C27" s="3">
        <f>+IF(A27&lt;=Front!$B$7,(K26/1000000)*VLOOKUP(A27,Seguros!$B$6:$F$26,3,1),0)</f>
        <v>0</v>
      </c>
      <c r="D27" s="3">
        <f>+IF(A27&lt;=Front!$B$7,(VLOOKUP(A27,Seguros!$B$6:$F$26,5,1)/1000000)*VLOOKUP(A27,Seguros!$B$6:$F$26,4,1),0)</f>
        <v>0</v>
      </c>
      <c r="E27" s="3">
        <f t="shared" si="1"/>
        <v>0</v>
      </c>
      <c r="F27" s="3">
        <f t="shared" si="2"/>
        <v>0</v>
      </c>
      <c r="G27" s="3">
        <f t="shared" si="3"/>
        <v>0</v>
      </c>
      <c r="H27" s="3">
        <f t="shared" si="4"/>
        <v>0</v>
      </c>
      <c r="I27" s="3">
        <f>+K26*Front!$B$6</f>
        <v>0</v>
      </c>
      <c r="J27" s="3">
        <f t="shared" si="5"/>
        <v>0</v>
      </c>
      <c r="K27" s="3">
        <f t="shared" si="6"/>
        <v>0</v>
      </c>
      <c r="L27" s="16">
        <f t="shared" si="7"/>
        <v>45804</v>
      </c>
      <c r="M27" s="5">
        <f t="shared" si="0"/>
        <v>2025</v>
      </c>
    </row>
    <row r="28" spans="1:13" x14ac:dyDescent="0.3">
      <c r="A28" s="2">
        <v>23</v>
      </c>
      <c r="B28" s="3">
        <f>+IF(A28&lt;=Front!$B$7,Calculos!$B$1,0)</f>
        <v>0</v>
      </c>
      <c r="C28" s="3">
        <f>+IF(A28&lt;=Front!$B$7,(K27/1000000)*VLOOKUP(A28,Seguros!$B$6:$F$26,3,1),0)</f>
        <v>0</v>
      </c>
      <c r="D28" s="3">
        <f>+IF(A28&lt;=Front!$B$7,(VLOOKUP(A28,Seguros!$B$6:$F$26,5,1)/1000000)*VLOOKUP(A28,Seguros!$B$6:$F$26,4,1),0)</f>
        <v>0</v>
      </c>
      <c r="E28" s="3">
        <f t="shared" si="1"/>
        <v>0</v>
      </c>
      <c r="F28" s="3">
        <f t="shared" si="2"/>
        <v>0</v>
      </c>
      <c r="G28" s="3">
        <f t="shared" si="3"/>
        <v>0</v>
      </c>
      <c r="H28" s="3">
        <f t="shared" si="4"/>
        <v>0</v>
      </c>
      <c r="I28" s="3">
        <f>+K27*Front!$B$6</f>
        <v>0</v>
      </c>
      <c r="J28" s="3">
        <f t="shared" si="5"/>
        <v>0</v>
      </c>
      <c r="K28" s="3">
        <f t="shared" si="6"/>
        <v>0</v>
      </c>
      <c r="L28" s="16">
        <f t="shared" si="7"/>
        <v>45835</v>
      </c>
      <c r="M28" s="5">
        <f t="shared" si="0"/>
        <v>2025</v>
      </c>
    </row>
    <row r="29" spans="1:13" x14ac:dyDescent="0.3">
      <c r="A29" s="2">
        <v>24</v>
      </c>
      <c r="B29" s="3">
        <f>+IF(A29&lt;=Front!$B$7,Calculos!$B$1,0)</f>
        <v>0</v>
      </c>
      <c r="C29" s="3">
        <f>+IF(A29&lt;=Front!$B$7,(K28/1000000)*VLOOKUP(A29,Seguros!$B$6:$F$26,3,1),0)</f>
        <v>0</v>
      </c>
      <c r="D29" s="3">
        <f>+IF(A29&lt;=Front!$B$7,(VLOOKUP(A29,Seguros!$B$6:$F$26,5,1)/1000000)*VLOOKUP(A29,Seguros!$B$6:$F$26,4,1),0)</f>
        <v>0</v>
      </c>
      <c r="E29" s="3">
        <f t="shared" si="1"/>
        <v>0</v>
      </c>
      <c r="F29" s="3">
        <f t="shared" si="2"/>
        <v>0</v>
      </c>
      <c r="G29" s="3">
        <f t="shared" si="3"/>
        <v>0</v>
      </c>
      <c r="H29" s="3">
        <f t="shared" si="4"/>
        <v>0</v>
      </c>
      <c r="I29" s="3">
        <f>+K28*Front!$B$6</f>
        <v>0</v>
      </c>
      <c r="J29" s="3">
        <f t="shared" si="5"/>
        <v>0</v>
      </c>
      <c r="K29" s="3">
        <f t="shared" si="6"/>
        <v>0</v>
      </c>
      <c r="L29" s="16">
        <f t="shared" si="7"/>
        <v>45865</v>
      </c>
      <c r="M29" s="5">
        <f t="shared" si="0"/>
        <v>2025</v>
      </c>
    </row>
    <row r="30" spans="1:13" x14ac:dyDescent="0.3">
      <c r="A30" s="2">
        <v>25</v>
      </c>
      <c r="B30" s="3">
        <f>+IF(A30&lt;=Front!$B$7,Calculos!$B$1,0)</f>
        <v>0</v>
      </c>
      <c r="C30" s="3">
        <f>+IF(A30&lt;=Front!$B$7,(K29/1000000)*VLOOKUP(A30,Seguros!$B$6:$F$26,3,1),0)</f>
        <v>0</v>
      </c>
      <c r="D30" s="3">
        <f>+IF(A30&lt;=Front!$B$7,(VLOOKUP(A30,Seguros!$B$6:$F$26,5,1)/1000000)*VLOOKUP(A30,Seguros!$B$6:$F$26,4,1),0)</f>
        <v>0</v>
      </c>
      <c r="E30" s="3">
        <f t="shared" si="1"/>
        <v>0</v>
      </c>
      <c r="F30" s="3">
        <f t="shared" si="2"/>
        <v>0</v>
      </c>
      <c r="G30" s="3">
        <f t="shared" si="3"/>
        <v>0</v>
      </c>
      <c r="H30" s="3">
        <f t="shared" si="4"/>
        <v>0</v>
      </c>
      <c r="I30" s="3">
        <f>+K29*Front!$B$6</f>
        <v>0</v>
      </c>
      <c r="J30" s="3">
        <f t="shared" si="5"/>
        <v>0</v>
      </c>
      <c r="K30" s="3">
        <f t="shared" si="6"/>
        <v>0</v>
      </c>
      <c r="L30" s="16">
        <f t="shared" si="7"/>
        <v>45896</v>
      </c>
      <c r="M30" s="5">
        <f t="shared" si="0"/>
        <v>2025</v>
      </c>
    </row>
    <row r="31" spans="1:13" x14ac:dyDescent="0.3">
      <c r="A31" s="2">
        <v>26</v>
      </c>
      <c r="B31" s="3">
        <f>+IF(A31&lt;=Front!$B$7,Calculos!$B$1,0)</f>
        <v>0</v>
      </c>
      <c r="C31" s="3">
        <f>+IF(A31&lt;=Front!$B$7,(K30/1000000)*VLOOKUP(A31,Seguros!$B$6:$F$26,3,1),0)</f>
        <v>0</v>
      </c>
      <c r="D31" s="3">
        <f>+IF(A31&lt;=Front!$B$7,(VLOOKUP(A31,Seguros!$B$6:$F$26,5,1)/1000000)*VLOOKUP(A31,Seguros!$B$6:$F$26,4,1),0)</f>
        <v>0</v>
      </c>
      <c r="E31" s="3">
        <f t="shared" si="1"/>
        <v>0</v>
      </c>
      <c r="F31" s="3">
        <f t="shared" si="2"/>
        <v>0</v>
      </c>
      <c r="G31" s="3">
        <f t="shared" si="3"/>
        <v>0</v>
      </c>
      <c r="H31" s="3">
        <f t="shared" si="4"/>
        <v>0</v>
      </c>
      <c r="I31" s="3">
        <f>+K30*Front!$B$6</f>
        <v>0</v>
      </c>
      <c r="J31" s="3">
        <f t="shared" si="5"/>
        <v>0</v>
      </c>
      <c r="K31" s="3">
        <f t="shared" si="6"/>
        <v>0</v>
      </c>
      <c r="L31" s="16">
        <f t="shared" si="7"/>
        <v>45927</v>
      </c>
      <c r="M31" s="5">
        <f t="shared" si="0"/>
        <v>2025</v>
      </c>
    </row>
    <row r="32" spans="1:13" x14ac:dyDescent="0.3">
      <c r="A32" s="2">
        <v>27</v>
      </c>
      <c r="B32" s="3">
        <f>+IF(A32&lt;=Front!$B$7,Calculos!$B$1,0)</f>
        <v>0</v>
      </c>
      <c r="C32" s="3">
        <f>+IF(A32&lt;=Front!$B$7,(K31/1000000)*VLOOKUP(A32,Seguros!$B$6:$F$26,3,1),0)</f>
        <v>0</v>
      </c>
      <c r="D32" s="3">
        <f>+IF(A32&lt;=Front!$B$7,(VLOOKUP(A32,Seguros!$B$6:$F$26,5,1)/1000000)*VLOOKUP(A32,Seguros!$B$6:$F$26,4,1),0)</f>
        <v>0</v>
      </c>
      <c r="E32" s="3">
        <f t="shared" si="1"/>
        <v>0</v>
      </c>
      <c r="F32" s="3">
        <f t="shared" si="2"/>
        <v>0</v>
      </c>
      <c r="G32" s="3">
        <f t="shared" si="3"/>
        <v>0</v>
      </c>
      <c r="H32" s="3">
        <f t="shared" si="4"/>
        <v>0</v>
      </c>
      <c r="I32" s="3">
        <f>+K31*Front!$B$6</f>
        <v>0</v>
      </c>
      <c r="J32" s="3">
        <f t="shared" si="5"/>
        <v>0</v>
      </c>
      <c r="K32" s="3">
        <f t="shared" si="6"/>
        <v>0</v>
      </c>
      <c r="L32" s="16">
        <f t="shared" si="7"/>
        <v>45957</v>
      </c>
      <c r="M32" s="5">
        <f t="shared" si="0"/>
        <v>2025</v>
      </c>
    </row>
    <row r="33" spans="1:13" x14ac:dyDescent="0.3">
      <c r="A33" s="2">
        <v>28</v>
      </c>
      <c r="B33" s="3">
        <f>+IF(A33&lt;=Front!$B$7,Calculos!$B$1,0)</f>
        <v>0</v>
      </c>
      <c r="C33" s="3">
        <f>+IF(A33&lt;=Front!$B$7,(K32/1000000)*VLOOKUP(A33,Seguros!$B$6:$F$26,3,1),0)</f>
        <v>0</v>
      </c>
      <c r="D33" s="3">
        <f>+IF(A33&lt;=Front!$B$7,(VLOOKUP(A33,Seguros!$B$6:$F$26,5,1)/1000000)*VLOOKUP(A33,Seguros!$B$6:$F$26,4,1),0)</f>
        <v>0</v>
      </c>
      <c r="E33" s="3">
        <f t="shared" si="1"/>
        <v>0</v>
      </c>
      <c r="F33" s="3">
        <f t="shared" si="2"/>
        <v>0</v>
      </c>
      <c r="G33" s="3">
        <f t="shared" si="3"/>
        <v>0</v>
      </c>
      <c r="H33" s="3">
        <f t="shared" si="4"/>
        <v>0</v>
      </c>
      <c r="I33" s="3">
        <f>+K32*Front!$B$6</f>
        <v>0</v>
      </c>
      <c r="J33" s="3">
        <f t="shared" si="5"/>
        <v>0</v>
      </c>
      <c r="K33" s="3">
        <f t="shared" si="6"/>
        <v>0</v>
      </c>
      <c r="L33" s="16">
        <f t="shared" si="7"/>
        <v>45988</v>
      </c>
      <c r="M33" s="5">
        <f t="shared" si="0"/>
        <v>2025</v>
      </c>
    </row>
    <row r="34" spans="1:13" x14ac:dyDescent="0.3">
      <c r="A34" s="2">
        <v>29</v>
      </c>
      <c r="B34" s="3">
        <f>+IF(A34&lt;=Front!$B$7,Calculos!$B$1,0)</f>
        <v>0</v>
      </c>
      <c r="C34" s="3">
        <f>+IF(A34&lt;=Front!$B$7,(K33/1000000)*VLOOKUP(A34,Seguros!$B$6:$F$26,3,1),0)</f>
        <v>0</v>
      </c>
      <c r="D34" s="3">
        <f>+IF(A34&lt;=Front!$B$7,(VLOOKUP(A34,Seguros!$B$6:$F$26,5,1)/1000000)*VLOOKUP(A34,Seguros!$B$6:$F$26,4,1),0)</f>
        <v>0</v>
      </c>
      <c r="E34" s="3">
        <f t="shared" si="1"/>
        <v>0</v>
      </c>
      <c r="F34" s="3">
        <f t="shared" si="2"/>
        <v>0</v>
      </c>
      <c r="G34" s="3">
        <f t="shared" si="3"/>
        <v>0</v>
      </c>
      <c r="H34" s="3">
        <f t="shared" si="4"/>
        <v>0</v>
      </c>
      <c r="I34" s="3">
        <f>+K33*Front!$B$6</f>
        <v>0</v>
      </c>
      <c r="J34" s="3">
        <f t="shared" si="5"/>
        <v>0</v>
      </c>
      <c r="K34" s="3">
        <f t="shared" si="6"/>
        <v>0</v>
      </c>
      <c r="L34" s="16">
        <f t="shared" si="7"/>
        <v>46018</v>
      </c>
      <c r="M34" s="5">
        <f t="shared" si="0"/>
        <v>2025</v>
      </c>
    </row>
    <row r="35" spans="1:13" x14ac:dyDescent="0.3">
      <c r="A35" s="2">
        <v>30</v>
      </c>
      <c r="B35" s="3">
        <f>+IF(A35&lt;=Front!$B$7,Calculos!$B$1,0)</f>
        <v>0</v>
      </c>
      <c r="C35" s="3">
        <f>+IF(A35&lt;=Front!$B$7,(K34/1000000)*VLOOKUP(A35,Seguros!$B$6:$F$26,3,1),0)</f>
        <v>0</v>
      </c>
      <c r="D35" s="3">
        <f>+IF(A35&lt;=Front!$B$7,(VLOOKUP(A35,Seguros!$B$6:$F$26,5,1)/1000000)*VLOOKUP(A35,Seguros!$B$6:$F$26,4,1),0)</f>
        <v>0</v>
      </c>
      <c r="E35" s="3">
        <f t="shared" si="1"/>
        <v>0</v>
      </c>
      <c r="F35" s="3">
        <f t="shared" si="2"/>
        <v>0</v>
      </c>
      <c r="G35" s="3">
        <f t="shared" si="3"/>
        <v>0</v>
      </c>
      <c r="H35" s="3">
        <f t="shared" si="4"/>
        <v>0</v>
      </c>
      <c r="I35" s="3">
        <f>+K34*Front!$B$6</f>
        <v>0</v>
      </c>
      <c r="J35" s="3">
        <f t="shared" si="5"/>
        <v>0</v>
      </c>
      <c r="K35" s="3">
        <f t="shared" si="6"/>
        <v>0</v>
      </c>
      <c r="L35" s="16">
        <f t="shared" si="7"/>
        <v>46049</v>
      </c>
      <c r="M35" s="5">
        <f t="shared" si="0"/>
        <v>2026</v>
      </c>
    </row>
    <row r="36" spans="1:13" x14ac:dyDescent="0.3">
      <c r="A36" s="2">
        <v>31</v>
      </c>
      <c r="B36" s="3">
        <f>+IF(A36&lt;=Front!$B$7,Calculos!$B$1,0)</f>
        <v>0</v>
      </c>
      <c r="C36" s="3">
        <f>+IF(A36&lt;=Front!$B$7,(K35/1000000)*VLOOKUP(A36,Seguros!$B$6:$F$26,3,1),0)</f>
        <v>0</v>
      </c>
      <c r="D36" s="3">
        <f>+IF(A36&lt;=Front!$B$7,(VLOOKUP(A36,Seguros!$B$6:$F$26,5,1)/1000000)*VLOOKUP(A36,Seguros!$B$6:$F$26,4,1),0)</f>
        <v>0</v>
      </c>
      <c r="E36" s="3">
        <f t="shared" si="1"/>
        <v>0</v>
      </c>
      <c r="F36" s="3">
        <f t="shared" si="2"/>
        <v>0</v>
      </c>
      <c r="G36" s="3">
        <f t="shared" si="3"/>
        <v>0</v>
      </c>
      <c r="H36" s="3">
        <f t="shared" si="4"/>
        <v>0</v>
      </c>
      <c r="I36" s="3">
        <f>+K35*Front!$B$6</f>
        <v>0</v>
      </c>
      <c r="J36" s="3">
        <f t="shared" si="5"/>
        <v>0</v>
      </c>
      <c r="K36" s="3">
        <f t="shared" si="6"/>
        <v>0</v>
      </c>
      <c r="L36" s="16">
        <f t="shared" si="7"/>
        <v>46080</v>
      </c>
      <c r="M36" s="5">
        <f t="shared" si="0"/>
        <v>2026</v>
      </c>
    </row>
    <row r="37" spans="1:13" x14ac:dyDescent="0.3">
      <c r="A37" s="2">
        <v>32</v>
      </c>
      <c r="B37" s="3">
        <f>+IF(A37&lt;=Front!$B$7,Calculos!$B$1,0)</f>
        <v>0</v>
      </c>
      <c r="C37" s="3">
        <f>+IF(A37&lt;=Front!$B$7,(K36/1000000)*VLOOKUP(A37,Seguros!$B$6:$F$26,3,1),0)</f>
        <v>0</v>
      </c>
      <c r="D37" s="3">
        <f>+IF(A37&lt;=Front!$B$7,(VLOOKUP(A37,Seguros!$B$6:$F$26,5,1)/1000000)*VLOOKUP(A37,Seguros!$B$6:$F$26,4,1),0)</f>
        <v>0</v>
      </c>
      <c r="E37" s="3">
        <f t="shared" si="1"/>
        <v>0</v>
      </c>
      <c r="F37" s="3">
        <f t="shared" si="2"/>
        <v>0</v>
      </c>
      <c r="G37" s="3">
        <f t="shared" si="3"/>
        <v>0</v>
      </c>
      <c r="H37" s="3">
        <f t="shared" si="4"/>
        <v>0</v>
      </c>
      <c r="I37" s="3">
        <f>+K36*Front!$B$6</f>
        <v>0</v>
      </c>
      <c r="J37" s="3">
        <f t="shared" si="5"/>
        <v>0</v>
      </c>
      <c r="K37" s="3">
        <f t="shared" si="6"/>
        <v>0</v>
      </c>
      <c r="L37" s="16">
        <f t="shared" si="7"/>
        <v>46108</v>
      </c>
      <c r="M37" s="5">
        <f t="shared" si="0"/>
        <v>2026</v>
      </c>
    </row>
    <row r="38" spans="1:13" x14ac:dyDescent="0.3">
      <c r="A38" s="2">
        <v>33</v>
      </c>
      <c r="B38" s="3">
        <f>+IF(A38&lt;=Front!$B$7,Calculos!$B$1,0)</f>
        <v>0</v>
      </c>
      <c r="C38" s="3">
        <f>+IF(A38&lt;=Front!$B$7,(K37/1000000)*VLOOKUP(A38,Seguros!$B$6:$F$26,3,1),0)</f>
        <v>0</v>
      </c>
      <c r="D38" s="3">
        <f>+IF(A38&lt;=Front!$B$7,(VLOOKUP(A38,Seguros!$B$6:$F$26,5,1)/1000000)*VLOOKUP(A38,Seguros!$B$6:$F$26,4,1),0)</f>
        <v>0</v>
      </c>
      <c r="E38" s="3">
        <f t="shared" si="1"/>
        <v>0</v>
      </c>
      <c r="F38" s="3">
        <f t="shared" si="2"/>
        <v>0</v>
      </c>
      <c r="G38" s="3">
        <f t="shared" si="3"/>
        <v>0</v>
      </c>
      <c r="H38" s="3">
        <f t="shared" si="4"/>
        <v>0</v>
      </c>
      <c r="I38" s="3">
        <f>+K37*Front!$B$6</f>
        <v>0</v>
      </c>
      <c r="J38" s="3">
        <f t="shared" si="5"/>
        <v>0</v>
      </c>
      <c r="K38" s="3">
        <f t="shared" si="6"/>
        <v>0</v>
      </c>
      <c r="L38" s="16">
        <f t="shared" si="7"/>
        <v>46139</v>
      </c>
      <c r="M38" s="5">
        <f t="shared" si="0"/>
        <v>2026</v>
      </c>
    </row>
    <row r="39" spans="1:13" x14ac:dyDescent="0.3">
      <c r="A39" s="2">
        <v>34</v>
      </c>
      <c r="B39" s="3">
        <f>+IF(A39&lt;=Front!$B$7,Calculos!$B$1,0)</f>
        <v>0</v>
      </c>
      <c r="C39" s="3">
        <f>+IF(A39&lt;=Front!$B$7,(K38/1000000)*VLOOKUP(A39,Seguros!$B$6:$F$26,3,1),0)</f>
        <v>0</v>
      </c>
      <c r="D39" s="3">
        <f>+IF(A39&lt;=Front!$B$7,(VLOOKUP(A39,Seguros!$B$6:$F$26,5,1)/1000000)*VLOOKUP(A39,Seguros!$B$6:$F$26,4,1),0)</f>
        <v>0</v>
      </c>
      <c r="E39" s="3">
        <f t="shared" si="1"/>
        <v>0</v>
      </c>
      <c r="F39" s="3">
        <f t="shared" si="2"/>
        <v>0</v>
      </c>
      <c r="G39" s="3">
        <f t="shared" si="3"/>
        <v>0</v>
      </c>
      <c r="H39" s="3">
        <f t="shared" si="4"/>
        <v>0</v>
      </c>
      <c r="I39" s="3">
        <f>+K38*Front!$B$6</f>
        <v>0</v>
      </c>
      <c r="J39" s="3">
        <f t="shared" si="5"/>
        <v>0</v>
      </c>
      <c r="K39" s="3">
        <f t="shared" si="6"/>
        <v>0</v>
      </c>
      <c r="L39" s="16">
        <f t="shared" si="7"/>
        <v>46169</v>
      </c>
      <c r="M39" s="5">
        <f t="shared" si="0"/>
        <v>2026</v>
      </c>
    </row>
    <row r="40" spans="1:13" x14ac:dyDescent="0.3">
      <c r="A40" s="2">
        <v>35</v>
      </c>
      <c r="B40" s="3">
        <f>+IF(A40&lt;=Front!$B$7,Calculos!$B$1,0)</f>
        <v>0</v>
      </c>
      <c r="C40" s="3">
        <f>+IF(A40&lt;=Front!$B$7,(K39/1000000)*VLOOKUP(A40,Seguros!$B$6:$F$26,3,1),0)</f>
        <v>0</v>
      </c>
      <c r="D40" s="3">
        <f>+IF(A40&lt;=Front!$B$7,(VLOOKUP(A40,Seguros!$B$6:$F$26,5,1)/1000000)*VLOOKUP(A40,Seguros!$B$6:$F$26,4,1),0)</f>
        <v>0</v>
      </c>
      <c r="E40" s="3">
        <f t="shared" si="1"/>
        <v>0</v>
      </c>
      <c r="F40" s="3">
        <f t="shared" si="2"/>
        <v>0</v>
      </c>
      <c r="G40" s="3">
        <f t="shared" si="3"/>
        <v>0</v>
      </c>
      <c r="H40" s="3">
        <f t="shared" si="4"/>
        <v>0</v>
      </c>
      <c r="I40" s="3">
        <f>+K39*Front!$B$6</f>
        <v>0</v>
      </c>
      <c r="J40" s="3">
        <f t="shared" si="5"/>
        <v>0</v>
      </c>
      <c r="K40" s="3">
        <f t="shared" si="6"/>
        <v>0</v>
      </c>
      <c r="L40" s="16">
        <f t="shared" si="7"/>
        <v>46200</v>
      </c>
      <c r="M40" s="5">
        <f t="shared" si="0"/>
        <v>2026</v>
      </c>
    </row>
    <row r="41" spans="1:13" x14ac:dyDescent="0.3">
      <c r="A41" s="2">
        <v>36</v>
      </c>
      <c r="B41" s="3">
        <f>+IF(A41&lt;=Front!$B$7,Calculos!$B$1,0)</f>
        <v>0</v>
      </c>
      <c r="C41" s="3">
        <f>+IF(A41&lt;=Front!$B$7,(K40/1000000)*VLOOKUP(A41,Seguros!$B$6:$F$26,3,1),0)</f>
        <v>0</v>
      </c>
      <c r="D41" s="3">
        <f>+IF(A41&lt;=Front!$B$7,(VLOOKUP(A41,Seguros!$B$6:$F$26,5,1)/1000000)*VLOOKUP(A41,Seguros!$B$6:$F$26,4,1),0)</f>
        <v>0</v>
      </c>
      <c r="E41" s="3">
        <f t="shared" si="1"/>
        <v>0</v>
      </c>
      <c r="F41" s="3">
        <f t="shared" si="2"/>
        <v>0</v>
      </c>
      <c r="G41" s="3">
        <f t="shared" si="3"/>
        <v>0</v>
      </c>
      <c r="H41" s="3">
        <f t="shared" si="4"/>
        <v>0</v>
      </c>
      <c r="I41" s="3">
        <f>+K40*Front!$B$6</f>
        <v>0</v>
      </c>
      <c r="J41" s="3">
        <f t="shared" si="5"/>
        <v>0</v>
      </c>
      <c r="K41" s="3">
        <f t="shared" si="6"/>
        <v>0</v>
      </c>
      <c r="L41" s="16">
        <f t="shared" si="7"/>
        <v>46230</v>
      </c>
      <c r="M41" s="5">
        <f t="shared" si="0"/>
        <v>2026</v>
      </c>
    </row>
    <row r="42" spans="1:13" x14ac:dyDescent="0.3">
      <c r="A42" s="2">
        <v>37</v>
      </c>
      <c r="B42" s="3">
        <f>+IF(A42&lt;=Front!$B$7,Calculos!$B$1,0)</f>
        <v>0</v>
      </c>
      <c r="C42" s="3">
        <f>+IF(A42&lt;=Front!$B$7,(K41/1000000)*VLOOKUP(A42,Seguros!$B$6:$F$26,3,1),0)</f>
        <v>0</v>
      </c>
      <c r="D42" s="3">
        <f>+IF(A42&lt;=Front!$B$7,(VLOOKUP(A42,Seguros!$B$6:$F$26,5,1)/1000000)*VLOOKUP(A42,Seguros!$B$6:$F$26,4,1),0)</f>
        <v>0</v>
      </c>
      <c r="E42" s="3">
        <f t="shared" si="1"/>
        <v>0</v>
      </c>
      <c r="F42" s="3">
        <f t="shared" si="2"/>
        <v>0</v>
      </c>
      <c r="G42" s="3">
        <f t="shared" si="3"/>
        <v>0</v>
      </c>
      <c r="H42" s="3">
        <f t="shared" si="4"/>
        <v>0</v>
      </c>
      <c r="I42" s="3">
        <f>+K41*Front!$B$6</f>
        <v>0</v>
      </c>
      <c r="J42" s="3">
        <f t="shared" si="5"/>
        <v>0</v>
      </c>
      <c r="K42" s="3">
        <f t="shared" si="6"/>
        <v>0</v>
      </c>
      <c r="L42" s="16">
        <f t="shared" si="7"/>
        <v>46261</v>
      </c>
      <c r="M42" s="5">
        <f t="shared" si="0"/>
        <v>2026</v>
      </c>
    </row>
    <row r="43" spans="1:13" x14ac:dyDescent="0.3">
      <c r="A43" s="2">
        <v>38</v>
      </c>
      <c r="B43" s="3">
        <f>+IF(A43&lt;=Front!$B$7,Calculos!$B$1,0)</f>
        <v>0</v>
      </c>
      <c r="C43" s="3">
        <f>+IF(A43&lt;=Front!$B$7,(K42/1000000)*VLOOKUP(A43,Seguros!$B$6:$F$26,3,1),0)</f>
        <v>0</v>
      </c>
      <c r="D43" s="3">
        <f>+IF(A43&lt;=Front!$B$7,(VLOOKUP(A43,Seguros!$B$6:$F$26,5,1)/1000000)*VLOOKUP(A43,Seguros!$B$6:$F$26,4,1),0)</f>
        <v>0</v>
      </c>
      <c r="E43" s="3">
        <f t="shared" si="1"/>
        <v>0</v>
      </c>
      <c r="F43" s="3">
        <f t="shared" si="2"/>
        <v>0</v>
      </c>
      <c r="G43" s="3">
        <f t="shared" si="3"/>
        <v>0</v>
      </c>
      <c r="H43" s="3">
        <f t="shared" si="4"/>
        <v>0</v>
      </c>
      <c r="I43" s="3">
        <f>+K42*Front!$B$6</f>
        <v>0</v>
      </c>
      <c r="J43" s="3">
        <f t="shared" si="5"/>
        <v>0</v>
      </c>
      <c r="K43" s="3">
        <f t="shared" si="6"/>
        <v>0</v>
      </c>
      <c r="L43" s="16">
        <f t="shared" si="7"/>
        <v>46292</v>
      </c>
      <c r="M43" s="5">
        <f t="shared" si="0"/>
        <v>2026</v>
      </c>
    </row>
    <row r="44" spans="1:13" x14ac:dyDescent="0.3">
      <c r="A44" s="2">
        <v>39</v>
      </c>
      <c r="B44" s="3">
        <f>+IF(A44&lt;=Front!$B$7,Calculos!$B$1,0)</f>
        <v>0</v>
      </c>
      <c r="C44" s="3">
        <f>+IF(A44&lt;=Front!$B$7,(K43/1000000)*VLOOKUP(A44,Seguros!$B$6:$F$26,3,1),0)</f>
        <v>0</v>
      </c>
      <c r="D44" s="3">
        <f>+IF(A44&lt;=Front!$B$7,(VLOOKUP(A44,Seguros!$B$6:$F$26,5,1)/1000000)*VLOOKUP(A44,Seguros!$B$6:$F$26,4,1),0)</f>
        <v>0</v>
      </c>
      <c r="E44" s="3">
        <f t="shared" si="1"/>
        <v>0</v>
      </c>
      <c r="F44" s="3">
        <f t="shared" si="2"/>
        <v>0</v>
      </c>
      <c r="G44" s="3">
        <f t="shared" si="3"/>
        <v>0</v>
      </c>
      <c r="H44" s="3">
        <f t="shared" si="4"/>
        <v>0</v>
      </c>
      <c r="I44" s="3">
        <f>+K43*Front!$B$6</f>
        <v>0</v>
      </c>
      <c r="J44" s="3">
        <f t="shared" si="5"/>
        <v>0</v>
      </c>
      <c r="K44" s="3">
        <f t="shared" si="6"/>
        <v>0</v>
      </c>
      <c r="L44" s="16">
        <f t="shared" si="7"/>
        <v>46322</v>
      </c>
      <c r="M44" s="5">
        <f t="shared" si="0"/>
        <v>2026</v>
      </c>
    </row>
    <row r="45" spans="1:13" x14ac:dyDescent="0.3">
      <c r="A45" s="2">
        <v>40</v>
      </c>
      <c r="B45" s="3">
        <f>+IF(A45&lt;=Front!$B$7,Calculos!$B$1,0)</f>
        <v>0</v>
      </c>
      <c r="C45" s="3">
        <f>+IF(A45&lt;=Front!$B$7,(K44/1000000)*VLOOKUP(A45,Seguros!$B$6:$F$26,3,1),0)</f>
        <v>0</v>
      </c>
      <c r="D45" s="3">
        <f>+IF(A45&lt;=Front!$B$7,(VLOOKUP(A45,Seguros!$B$6:$F$26,5,1)/1000000)*VLOOKUP(A45,Seguros!$B$6:$F$26,4,1),0)</f>
        <v>0</v>
      </c>
      <c r="E45" s="3">
        <f t="shared" si="1"/>
        <v>0</v>
      </c>
      <c r="F45" s="3">
        <f t="shared" si="2"/>
        <v>0</v>
      </c>
      <c r="G45" s="3">
        <f t="shared" si="3"/>
        <v>0</v>
      </c>
      <c r="H45" s="3">
        <f t="shared" si="4"/>
        <v>0</v>
      </c>
      <c r="I45" s="3">
        <f>+K44*Front!$B$6</f>
        <v>0</v>
      </c>
      <c r="J45" s="3">
        <f t="shared" si="5"/>
        <v>0</v>
      </c>
      <c r="K45" s="3">
        <f t="shared" si="6"/>
        <v>0</v>
      </c>
      <c r="L45" s="16">
        <f t="shared" si="7"/>
        <v>46353</v>
      </c>
      <c r="M45" s="5">
        <f t="shared" si="0"/>
        <v>2026</v>
      </c>
    </row>
    <row r="46" spans="1:13" x14ac:dyDescent="0.3">
      <c r="A46" s="2">
        <v>41</v>
      </c>
      <c r="B46" s="3">
        <f>+IF(A46&lt;=Front!$B$7,Calculos!$B$1,0)</f>
        <v>0</v>
      </c>
      <c r="C46" s="3">
        <f>+IF(A46&lt;=Front!$B$7,(K45/1000000)*VLOOKUP(A46,Seguros!$B$6:$F$26,3,1),0)</f>
        <v>0</v>
      </c>
      <c r="D46" s="3">
        <f>+IF(A46&lt;=Front!$B$7,(VLOOKUP(A46,Seguros!$B$6:$F$26,5,1)/1000000)*VLOOKUP(A46,Seguros!$B$6:$F$26,4,1),0)</f>
        <v>0</v>
      </c>
      <c r="E46" s="3">
        <f t="shared" si="1"/>
        <v>0</v>
      </c>
      <c r="F46" s="3">
        <f t="shared" si="2"/>
        <v>0</v>
      </c>
      <c r="G46" s="3">
        <f t="shared" si="3"/>
        <v>0</v>
      </c>
      <c r="H46" s="3">
        <f t="shared" si="4"/>
        <v>0</v>
      </c>
      <c r="I46" s="3">
        <f>+K45*Front!$B$6</f>
        <v>0</v>
      </c>
      <c r="J46" s="3">
        <f t="shared" si="5"/>
        <v>0</v>
      </c>
      <c r="K46" s="3">
        <f t="shared" si="6"/>
        <v>0</v>
      </c>
      <c r="L46" s="16">
        <f t="shared" si="7"/>
        <v>46383</v>
      </c>
      <c r="M46" s="5">
        <f t="shared" si="0"/>
        <v>2026</v>
      </c>
    </row>
    <row r="47" spans="1:13" x14ac:dyDescent="0.3">
      <c r="A47" s="2">
        <v>42</v>
      </c>
      <c r="B47" s="3">
        <f>+IF(A47&lt;=Front!$B$7,Calculos!$B$1,0)</f>
        <v>0</v>
      </c>
      <c r="C47" s="3">
        <f>+IF(A47&lt;=Front!$B$7,(K46/1000000)*VLOOKUP(A47,Seguros!$B$6:$F$26,3,1),0)</f>
        <v>0</v>
      </c>
      <c r="D47" s="3">
        <f>+IF(A47&lt;=Front!$B$7,(VLOOKUP(A47,Seguros!$B$6:$F$26,5,1)/1000000)*VLOOKUP(A47,Seguros!$B$6:$F$26,4,1),0)</f>
        <v>0</v>
      </c>
      <c r="E47" s="3">
        <f t="shared" si="1"/>
        <v>0</v>
      </c>
      <c r="F47" s="3">
        <f t="shared" si="2"/>
        <v>0</v>
      </c>
      <c r="G47" s="3">
        <f t="shared" si="3"/>
        <v>0</v>
      </c>
      <c r="H47" s="3">
        <f t="shared" si="4"/>
        <v>0</v>
      </c>
      <c r="I47" s="3">
        <f>+K46*Front!$B$6</f>
        <v>0</v>
      </c>
      <c r="J47" s="3">
        <f t="shared" si="5"/>
        <v>0</v>
      </c>
      <c r="K47" s="3">
        <f t="shared" si="6"/>
        <v>0</v>
      </c>
      <c r="L47" s="16">
        <f t="shared" si="7"/>
        <v>46414</v>
      </c>
      <c r="M47" s="5">
        <f t="shared" si="0"/>
        <v>2027</v>
      </c>
    </row>
    <row r="48" spans="1:13" x14ac:dyDescent="0.3">
      <c r="A48" s="2">
        <v>43</v>
      </c>
      <c r="B48" s="3">
        <f>+IF(A48&lt;=Front!$B$7,Calculos!$B$1,0)</f>
        <v>0</v>
      </c>
      <c r="C48" s="3">
        <f>+IF(A48&lt;=Front!$B$7,(K47/1000000)*VLOOKUP(A48,Seguros!$B$6:$F$26,3,1),0)</f>
        <v>0</v>
      </c>
      <c r="D48" s="3">
        <f>+IF(A48&lt;=Front!$B$7,(VLOOKUP(A48,Seguros!$B$6:$F$26,5,1)/1000000)*VLOOKUP(A48,Seguros!$B$6:$F$26,4,1),0)</f>
        <v>0</v>
      </c>
      <c r="E48" s="3">
        <f t="shared" si="1"/>
        <v>0</v>
      </c>
      <c r="F48" s="3">
        <f t="shared" si="2"/>
        <v>0</v>
      </c>
      <c r="G48" s="3">
        <f t="shared" si="3"/>
        <v>0</v>
      </c>
      <c r="H48" s="3">
        <f t="shared" si="4"/>
        <v>0</v>
      </c>
      <c r="I48" s="3">
        <f>+K47*Front!$B$6</f>
        <v>0</v>
      </c>
      <c r="J48" s="3">
        <f t="shared" si="5"/>
        <v>0</v>
      </c>
      <c r="K48" s="3">
        <f t="shared" si="6"/>
        <v>0</v>
      </c>
      <c r="L48" s="16">
        <f t="shared" si="7"/>
        <v>46445</v>
      </c>
      <c r="M48" s="5">
        <f t="shared" si="0"/>
        <v>2027</v>
      </c>
    </row>
    <row r="49" spans="1:13" x14ac:dyDescent="0.3">
      <c r="A49" s="2">
        <v>44</v>
      </c>
      <c r="B49" s="3">
        <f>+IF(A49&lt;=Front!$B$7,Calculos!$B$1,0)</f>
        <v>0</v>
      </c>
      <c r="C49" s="3">
        <f>+IF(A49&lt;=Front!$B$7,(K48/1000000)*VLOOKUP(A49,Seguros!$B$6:$F$26,3,1),0)</f>
        <v>0</v>
      </c>
      <c r="D49" s="3">
        <f>+IF(A49&lt;=Front!$B$7,(VLOOKUP(A49,Seguros!$B$6:$F$26,5,1)/1000000)*VLOOKUP(A49,Seguros!$B$6:$F$26,4,1),0)</f>
        <v>0</v>
      </c>
      <c r="E49" s="3">
        <f t="shared" si="1"/>
        <v>0</v>
      </c>
      <c r="F49" s="3">
        <f t="shared" si="2"/>
        <v>0</v>
      </c>
      <c r="G49" s="3">
        <f t="shared" si="3"/>
        <v>0</v>
      </c>
      <c r="H49" s="3">
        <f t="shared" si="4"/>
        <v>0</v>
      </c>
      <c r="I49" s="3">
        <f>+K48*Front!$B$6</f>
        <v>0</v>
      </c>
      <c r="J49" s="3">
        <f t="shared" si="5"/>
        <v>0</v>
      </c>
      <c r="K49" s="3">
        <f t="shared" si="6"/>
        <v>0</v>
      </c>
      <c r="L49" s="16">
        <f t="shared" si="7"/>
        <v>46473</v>
      </c>
      <c r="M49" s="5">
        <f t="shared" si="0"/>
        <v>2027</v>
      </c>
    </row>
    <row r="50" spans="1:13" x14ac:dyDescent="0.3">
      <c r="A50" s="2">
        <v>45</v>
      </c>
      <c r="B50" s="3">
        <f>+IF(A50&lt;=Front!$B$7,Calculos!$B$1,0)</f>
        <v>0</v>
      </c>
      <c r="C50" s="3">
        <f>+IF(A50&lt;=Front!$B$7,(K49/1000000)*VLOOKUP(A50,Seguros!$B$6:$F$26,3,1),0)</f>
        <v>0</v>
      </c>
      <c r="D50" s="3">
        <f>+IF(A50&lt;=Front!$B$7,(VLOOKUP(A50,Seguros!$B$6:$F$26,5,1)/1000000)*VLOOKUP(A50,Seguros!$B$6:$F$26,4,1),0)</f>
        <v>0</v>
      </c>
      <c r="E50" s="3">
        <f t="shared" si="1"/>
        <v>0</v>
      </c>
      <c r="F50" s="3">
        <f t="shared" si="2"/>
        <v>0</v>
      </c>
      <c r="G50" s="3">
        <f t="shared" si="3"/>
        <v>0</v>
      </c>
      <c r="H50" s="3">
        <f t="shared" si="4"/>
        <v>0</v>
      </c>
      <c r="I50" s="3">
        <f>+K49*Front!$B$6</f>
        <v>0</v>
      </c>
      <c r="J50" s="3">
        <f t="shared" si="5"/>
        <v>0</v>
      </c>
      <c r="K50" s="3">
        <f t="shared" si="6"/>
        <v>0</v>
      </c>
      <c r="L50" s="16">
        <f t="shared" si="7"/>
        <v>46504</v>
      </c>
      <c r="M50" s="5">
        <f t="shared" si="0"/>
        <v>2027</v>
      </c>
    </row>
    <row r="51" spans="1:13" x14ac:dyDescent="0.3">
      <c r="A51" s="2">
        <v>46</v>
      </c>
      <c r="B51" s="3">
        <f>+IF(A51&lt;=Front!$B$7,Calculos!$B$1,0)</f>
        <v>0</v>
      </c>
      <c r="C51" s="3">
        <f>+IF(A51&lt;=Front!$B$7,(K50/1000000)*VLOOKUP(A51,Seguros!$B$6:$F$26,3,1),0)</f>
        <v>0</v>
      </c>
      <c r="D51" s="3">
        <f>+IF(A51&lt;=Front!$B$7,(VLOOKUP(A51,Seguros!$B$6:$F$26,5,1)/1000000)*VLOOKUP(A51,Seguros!$B$6:$F$26,4,1),0)</f>
        <v>0</v>
      </c>
      <c r="E51" s="3">
        <f t="shared" si="1"/>
        <v>0</v>
      </c>
      <c r="F51" s="3">
        <f t="shared" si="2"/>
        <v>0</v>
      </c>
      <c r="G51" s="3">
        <f t="shared" si="3"/>
        <v>0</v>
      </c>
      <c r="H51" s="3">
        <f t="shared" si="4"/>
        <v>0</v>
      </c>
      <c r="I51" s="3">
        <f>+K50*Front!$B$6</f>
        <v>0</v>
      </c>
      <c r="J51" s="3">
        <f t="shared" si="5"/>
        <v>0</v>
      </c>
      <c r="K51" s="3">
        <f t="shared" si="6"/>
        <v>0</v>
      </c>
      <c r="L51" s="16">
        <f t="shared" si="7"/>
        <v>46534</v>
      </c>
      <c r="M51" s="5">
        <f t="shared" si="0"/>
        <v>2027</v>
      </c>
    </row>
    <row r="52" spans="1:13" x14ac:dyDescent="0.3">
      <c r="A52" s="2">
        <v>47</v>
      </c>
      <c r="B52" s="3">
        <f>+IF(A52&lt;=Front!$B$7,Calculos!$B$1,0)</f>
        <v>0</v>
      </c>
      <c r="C52" s="3">
        <f>+IF(A52&lt;=Front!$B$7,(K51/1000000)*VLOOKUP(A52,Seguros!$B$6:$F$26,3,1),0)</f>
        <v>0</v>
      </c>
      <c r="D52" s="3">
        <f>+IF(A52&lt;=Front!$B$7,(VLOOKUP(A52,Seguros!$B$6:$F$26,5,1)/1000000)*VLOOKUP(A52,Seguros!$B$6:$F$26,4,1),0)</f>
        <v>0</v>
      </c>
      <c r="E52" s="3">
        <f t="shared" si="1"/>
        <v>0</v>
      </c>
      <c r="F52" s="3">
        <f t="shared" si="2"/>
        <v>0</v>
      </c>
      <c r="G52" s="3">
        <f t="shared" si="3"/>
        <v>0</v>
      </c>
      <c r="H52" s="3">
        <f t="shared" si="4"/>
        <v>0</v>
      </c>
      <c r="I52" s="3">
        <f>+K51*Front!$B$6</f>
        <v>0</v>
      </c>
      <c r="J52" s="3">
        <f t="shared" si="5"/>
        <v>0</v>
      </c>
      <c r="K52" s="3">
        <f t="shared" si="6"/>
        <v>0</v>
      </c>
      <c r="L52" s="16">
        <f t="shared" si="7"/>
        <v>46565</v>
      </c>
      <c r="M52" s="5">
        <f t="shared" si="0"/>
        <v>2027</v>
      </c>
    </row>
    <row r="53" spans="1:13" x14ac:dyDescent="0.3">
      <c r="A53" s="2">
        <v>48</v>
      </c>
      <c r="B53" s="3">
        <f>+IF(A53&lt;=Front!$B$7,Calculos!$B$1,0)</f>
        <v>0</v>
      </c>
      <c r="C53" s="3">
        <f>+IF(A53&lt;=Front!$B$7,(K52/1000000)*VLOOKUP(A53,Seguros!$B$6:$F$26,3,1),0)</f>
        <v>0</v>
      </c>
      <c r="D53" s="3">
        <f>+IF(A53&lt;=Front!$B$7,(VLOOKUP(A53,Seguros!$B$6:$F$26,5,1)/1000000)*VLOOKUP(A53,Seguros!$B$6:$F$26,4,1),0)</f>
        <v>0</v>
      </c>
      <c r="E53" s="3">
        <f t="shared" si="1"/>
        <v>0</v>
      </c>
      <c r="F53" s="3">
        <f t="shared" si="2"/>
        <v>0</v>
      </c>
      <c r="G53" s="3">
        <f t="shared" si="3"/>
        <v>0</v>
      </c>
      <c r="H53" s="3">
        <f t="shared" si="4"/>
        <v>0</v>
      </c>
      <c r="I53" s="3">
        <f>+K52*Front!$B$6</f>
        <v>0</v>
      </c>
      <c r="J53" s="3">
        <f t="shared" si="5"/>
        <v>0</v>
      </c>
      <c r="K53" s="3">
        <f t="shared" si="6"/>
        <v>0</v>
      </c>
      <c r="L53" s="16">
        <f t="shared" si="7"/>
        <v>46595</v>
      </c>
      <c r="M53" s="5">
        <f t="shared" si="0"/>
        <v>2027</v>
      </c>
    </row>
    <row r="54" spans="1:13" x14ac:dyDescent="0.3">
      <c r="A54" s="2">
        <v>49</v>
      </c>
      <c r="B54" s="3">
        <f>+IF(A54&lt;=Front!$B$7,Calculos!$B$1,0)</f>
        <v>0</v>
      </c>
      <c r="C54" s="3">
        <f>+IF(A54&lt;=Front!$B$7,(K53/1000000)*VLOOKUP(A54,Seguros!$B$6:$F$26,3,1),0)</f>
        <v>0</v>
      </c>
      <c r="D54" s="3">
        <f>+IF(A54&lt;=Front!$B$7,(VLOOKUP(A54,Seguros!$B$6:$F$26,5,1)/1000000)*VLOOKUP(A54,Seguros!$B$6:$F$26,4,1),0)</f>
        <v>0</v>
      </c>
      <c r="E54" s="3">
        <f t="shared" si="1"/>
        <v>0</v>
      </c>
      <c r="F54" s="3">
        <f t="shared" si="2"/>
        <v>0</v>
      </c>
      <c r="G54" s="3">
        <f t="shared" si="3"/>
        <v>0</v>
      </c>
      <c r="H54" s="3">
        <f t="shared" si="4"/>
        <v>0</v>
      </c>
      <c r="I54" s="3">
        <f>+K53*Front!$B$6</f>
        <v>0</v>
      </c>
      <c r="J54" s="3">
        <f t="shared" si="5"/>
        <v>0</v>
      </c>
      <c r="K54" s="3">
        <f t="shared" si="6"/>
        <v>0</v>
      </c>
      <c r="L54" s="16">
        <f t="shared" si="7"/>
        <v>46626</v>
      </c>
      <c r="M54" s="5">
        <f t="shared" si="0"/>
        <v>2027</v>
      </c>
    </row>
    <row r="55" spans="1:13" x14ac:dyDescent="0.3">
      <c r="A55" s="2">
        <v>50</v>
      </c>
      <c r="B55" s="3">
        <f>+IF(A55&lt;=Front!$B$7,Calculos!$B$1,0)</f>
        <v>0</v>
      </c>
      <c r="C55" s="3">
        <f>+IF(A55&lt;=Front!$B$7,(K54/1000000)*VLOOKUP(A55,Seguros!$B$6:$F$26,3,1),0)</f>
        <v>0</v>
      </c>
      <c r="D55" s="3">
        <f>+IF(A55&lt;=Front!$B$7,(VLOOKUP(A55,Seguros!$B$6:$F$26,5,1)/1000000)*VLOOKUP(A55,Seguros!$B$6:$F$26,4,1),0)</f>
        <v>0</v>
      </c>
      <c r="E55" s="3">
        <f t="shared" si="1"/>
        <v>0</v>
      </c>
      <c r="F55" s="3">
        <f t="shared" si="2"/>
        <v>0</v>
      </c>
      <c r="G55" s="3">
        <f t="shared" si="3"/>
        <v>0</v>
      </c>
      <c r="H55" s="3">
        <f t="shared" si="4"/>
        <v>0</v>
      </c>
      <c r="I55" s="3">
        <f>+K54*Front!$B$6</f>
        <v>0</v>
      </c>
      <c r="J55" s="3">
        <f t="shared" si="5"/>
        <v>0</v>
      </c>
      <c r="K55" s="3">
        <f t="shared" si="6"/>
        <v>0</v>
      </c>
      <c r="L55" s="16">
        <f t="shared" si="7"/>
        <v>46657</v>
      </c>
      <c r="M55" s="5">
        <f t="shared" si="0"/>
        <v>2027</v>
      </c>
    </row>
    <row r="56" spans="1:13" x14ac:dyDescent="0.3">
      <c r="A56" s="2">
        <v>51</v>
      </c>
      <c r="B56" s="3">
        <f>+IF(A56&lt;=Front!$B$7,Calculos!$B$1,0)</f>
        <v>0</v>
      </c>
      <c r="C56" s="3">
        <f>+IF(A56&lt;=Front!$B$7,(K55/1000000)*VLOOKUP(A56,Seguros!$B$6:$F$26,3,1),0)</f>
        <v>0</v>
      </c>
      <c r="D56" s="3">
        <f>+IF(A56&lt;=Front!$B$7,(VLOOKUP(A56,Seguros!$B$6:$F$26,5,1)/1000000)*VLOOKUP(A56,Seguros!$B$6:$F$26,4,1),0)</f>
        <v>0</v>
      </c>
      <c r="E56" s="3">
        <f t="shared" si="1"/>
        <v>0</v>
      </c>
      <c r="F56" s="3">
        <f t="shared" si="2"/>
        <v>0</v>
      </c>
      <c r="G56" s="3">
        <f t="shared" si="3"/>
        <v>0</v>
      </c>
      <c r="H56" s="3">
        <f t="shared" si="4"/>
        <v>0</v>
      </c>
      <c r="I56" s="3">
        <f>+K55*Front!$B$6</f>
        <v>0</v>
      </c>
      <c r="J56" s="3">
        <f t="shared" si="5"/>
        <v>0</v>
      </c>
      <c r="K56" s="3">
        <f t="shared" si="6"/>
        <v>0</v>
      </c>
      <c r="L56" s="16">
        <f t="shared" si="7"/>
        <v>46687</v>
      </c>
      <c r="M56" s="5">
        <f t="shared" si="0"/>
        <v>2027</v>
      </c>
    </row>
    <row r="57" spans="1:13" x14ac:dyDescent="0.3">
      <c r="A57" s="2">
        <v>52</v>
      </c>
      <c r="B57" s="3">
        <f>+IF(A57&lt;=Front!$B$7,Calculos!$B$1,0)</f>
        <v>0</v>
      </c>
      <c r="C57" s="3">
        <f>+IF(A57&lt;=Front!$B$7,(K56/1000000)*VLOOKUP(A57,Seguros!$B$6:$F$26,3,1),0)</f>
        <v>0</v>
      </c>
      <c r="D57" s="3">
        <f>+IF(A57&lt;=Front!$B$7,(VLOOKUP(A57,Seguros!$B$6:$F$26,5,1)/1000000)*VLOOKUP(A57,Seguros!$B$6:$F$26,4,1),0)</f>
        <v>0</v>
      </c>
      <c r="E57" s="3">
        <f t="shared" si="1"/>
        <v>0</v>
      </c>
      <c r="F57" s="3">
        <f t="shared" si="2"/>
        <v>0</v>
      </c>
      <c r="G57" s="3">
        <f t="shared" si="3"/>
        <v>0</v>
      </c>
      <c r="H57" s="3">
        <f t="shared" si="4"/>
        <v>0</v>
      </c>
      <c r="I57" s="3">
        <f>+K56*Front!$B$6</f>
        <v>0</v>
      </c>
      <c r="J57" s="3">
        <f t="shared" si="5"/>
        <v>0</v>
      </c>
      <c r="K57" s="3">
        <f t="shared" si="6"/>
        <v>0</v>
      </c>
      <c r="L57" s="16">
        <f t="shared" si="7"/>
        <v>46718</v>
      </c>
      <c r="M57" s="5">
        <f t="shared" si="0"/>
        <v>2027</v>
      </c>
    </row>
    <row r="58" spans="1:13" x14ac:dyDescent="0.3">
      <c r="A58" s="2">
        <v>53</v>
      </c>
      <c r="B58" s="3">
        <f>+IF(A58&lt;=Front!$B$7,Calculos!$B$1,0)</f>
        <v>0</v>
      </c>
      <c r="C58" s="3">
        <f>+IF(A58&lt;=Front!$B$7,(K57/1000000)*VLOOKUP(A58,Seguros!$B$6:$F$26,3,1),0)</f>
        <v>0</v>
      </c>
      <c r="D58" s="3">
        <f>+IF(A58&lt;=Front!$B$7,(VLOOKUP(A58,Seguros!$B$6:$F$26,5,1)/1000000)*VLOOKUP(A58,Seguros!$B$6:$F$26,4,1),0)</f>
        <v>0</v>
      </c>
      <c r="E58" s="3">
        <f t="shared" si="1"/>
        <v>0</v>
      </c>
      <c r="F58" s="3">
        <f t="shared" si="2"/>
        <v>0</v>
      </c>
      <c r="G58" s="3">
        <f t="shared" si="3"/>
        <v>0</v>
      </c>
      <c r="H58" s="3">
        <f t="shared" si="4"/>
        <v>0</v>
      </c>
      <c r="I58" s="3">
        <f>+K57*Front!$B$6</f>
        <v>0</v>
      </c>
      <c r="J58" s="3">
        <f t="shared" si="5"/>
        <v>0</v>
      </c>
      <c r="K58" s="3">
        <f t="shared" si="6"/>
        <v>0</v>
      </c>
      <c r="L58" s="16">
        <f t="shared" si="7"/>
        <v>46748</v>
      </c>
      <c r="M58" s="5">
        <f t="shared" si="0"/>
        <v>2027</v>
      </c>
    </row>
    <row r="59" spans="1:13" x14ac:dyDescent="0.3">
      <c r="A59" s="2">
        <v>54</v>
      </c>
      <c r="B59" s="3">
        <f>+IF(A59&lt;=Front!$B$7,Calculos!$B$1,0)</f>
        <v>0</v>
      </c>
      <c r="C59" s="3">
        <f>+IF(A59&lt;=Front!$B$7,(K58/1000000)*VLOOKUP(A59,Seguros!$B$6:$F$26,3,1),0)</f>
        <v>0</v>
      </c>
      <c r="D59" s="3">
        <f>+IF(A59&lt;=Front!$B$7,(VLOOKUP(A59,Seguros!$B$6:$F$26,5,1)/1000000)*VLOOKUP(A59,Seguros!$B$6:$F$26,4,1),0)</f>
        <v>0</v>
      </c>
      <c r="E59" s="3">
        <f t="shared" si="1"/>
        <v>0</v>
      </c>
      <c r="F59" s="3">
        <f t="shared" si="2"/>
        <v>0</v>
      </c>
      <c r="G59" s="3">
        <f t="shared" si="3"/>
        <v>0</v>
      </c>
      <c r="H59" s="3">
        <f t="shared" si="4"/>
        <v>0</v>
      </c>
      <c r="I59" s="3">
        <f>+K58*Front!$B$6</f>
        <v>0</v>
      </c>
      <c r="J59" s="3">
        <f t="shared" si="5"/>
        <v>0</v>
      </c>
      <c r="K59" s="3">
        <f t="shared" si="6"/>
        <v>0</v>
      </c>
      <c r="L59" s="16">
        <f t="shared" si="7"/>
        <v>46779</v>
      </c>
      <c r="M59" s="5">
        <f t="shared" si="0"/>
        <v>2028</v>
      </c>
    </row>
    <row r="60" spans="1:13" x14ac:dyDescent="0.3">
      <c r="A60" s="2">
        <v>55</v>
      </c>
      <c r="B60" s="3">
        <f>+IF(A60&lt;=Front!$B$7,Calculos!$B$1,0)</f>
        <v>0</v>
      </c>
      <c r="C60" s="3">
        <f>+IF(A60&lt;=Front!$B$7,(K59/1000000)*VLOOKUP(A60,Seguros!$B$6:$F$26,3,1),0)</f>
        <v>0</v>
      </c>
      <c r="D60" s="3">
        <f>+IF(A60&lt;=Front!$B$7,(VLOOKUP(A60,Seguros!$B$6:$F$26,5,1)/1000000)*VLOOKUP(A60,Seguros!$B$6:$F$26,4,1),0)</f>
        <v>0</v>
      </c>
      <c r="E60" s="3">
        <f t="shared" si="1"/>
        <v>0</v>
      </c>
      <c r="F60" s="3">
        <f t="shared" si="2"/>
        <v>0</v>
      </c>
      <c r="G60" s="3">
        <f t="shared" si="3"/>
        <v>0</v>
      </c>
      <c r="H60" s="3">
        <f t="shared" si="4"/>
        <v>0</v>
      </c>
      <c r="I60" s="3">
        <f>+K59*Front!$B$6</f>
        <v>0</v>
      </c>
      <c r="J60" s="3">
        <f t="shared" si="5"/>
        <v>0</v>
      </c>
      <c r="K60" s="3">
        <f t="shared" si="6"/>
        <v>0</v>
      </c>
      <c r="L60" s="16">
        <f t="shared" si="7"/>
        <v>46810</v>
      </c>
      <c r="M60" s="5">
        <f t="shared" si="0"/>
        <v>2028</v>
      </c>
    </row>
    <row r="61" spans="1:13" x14ac:dyDescent="0.3">
      <c r="A61" s="2">
        <v>56</v>
      </c>
      <c r="B61" s="3">
        <f>+IF(A61&lt;=Front!$B$7,Calculos!$B$1,0)</f>
        <v>0</v>
      </c>
      <c r="C61" s="3">
        <f>+IF(A61&lt;=Front!$B$7,(K60/1000000)*VLOOKUP(A61,Seguros!$B$6:$F$26,3,1),0)</f>
        <v>0</v>
      </c>
      <c r="D61" s="3">
        <f>+IF(A61&lt;=Front!$B$7,(VLOOKUP(A61,Seguros!$B$6:$F$26,5,1)/1000000)*VLOOKUP(A61,Seguros!$B$6:$F$26,4,1),0)</f>
        <v>0</v>
      </c>
      <c r="E61" s="3">
        <f t="shared" si="1"/>
        <v>0</v>
      </c>
      <c r="F61" s="3">
        <f t="shared" si="2"/>
        <v>0</v>
      </c>
      <c r="G61" s="3">
        <f t="shared" si="3"/>
        <v>0</v>
      </c>
      <c r="H61" s="3">
        <f t="shared" si="4"/>
        <v>0</v>
      </c>
      <c r="I61" s="3">
        <f>+K60*Front!$B$6</f>
        <v>0</v>
      </c>
      <c r="J61" s="3">
        <f t="shared" si="5"/>
        <v>0</v>
      </c>
      <c r="K61" s="3">
        <f t="shared" si="6"/>
        <v>0</v>
      </c>
      <c r="L61" s="16">
        <f t="shared" si="7"/>
        <v>46839</v>
      </c>
      <c r="M61" s="5">
        <f t="shared" si="0"/>
        <v>2028</v>
      </c>
    </row>
    <row r="62" spans="1:13" x14ac:dyDescent="0.3">
      <c r="A62" s="2">
        <v>57</v>
      </c>
      <c r="B62" s="3">
        <f>+IF(A62&lt;=Front!$B$7,Calculos!$B$1,0)</f>
        <v>0</v>
      </c>
      <c r="C62" s="3">
        <f>+IF(A62&lt;=Front!$B$7,(K61/1000000)*VLOOKUP(A62,Seguros!$B$6:$F$26,3,1),0)</f>
        <v>0</v>
      </c>
      <c r="D62" s="3">
        <f>+IF(A62&lt;=Front!$B$7,(VLOOKUP(A62,Seguros!$B$6:$F$26,5,1)/1000000)*VLOOKUP(A62,Seguros!$B$6:$F$26,4,1),0)</f>
        <v>0</v>
      </c>
      <c r="E62" s="3">
        <f t="shared" si="1"/>
        <v>0</v>
      </c>
      <c r="F62" s="3">
        <f t="shared" si="2"/>
        <v>0</v>
      </c>
      <c r="G62" s="3">
        <f t="shared" si="3"/>
        <v>0</v>
      </c>
      <c r="H62" s="3">
        <f t="shared" si="4"/>
        <v>0</v>
      </c>
      <c r="I62" s="3">
        <f>+K61*Front!$B$6</f>
        <v>0</v>
      </c>
      <c r="J62" s="3">
        <f t="shared" si="5"/>
        <v>0</v>
      </c>
      <c r="K62" s="3">
        <f t="shared" si="6"/>
        <v>0</v>
      </c>
      <c r="L62" s="16">
        <f t="shared" si="7"/>
        <v>46870</v>
      </c>
      <c r="M62" s="5">
        <f t="shared" si="0"/>
        <v>2028</v>
      </c>
    </row>
    <row r="63" spans="1:13" x14ac:dyDescent="0.3">
      <c r="A63" s="2">
        <v>58</v>
      </c>
      <c r="B63" s="3">
        <f>+IF(A63&lt;=Front!$B$7,Calculos!$B$1,0)</f>
        <v>0</v>
      </c>
      <c r="C63" s="3">
        <f>+IF(A63&lt;=Front!$B$7,(K62/1000000)*VLOOKUP(A63,Seguros!$B$6:$F$26,3,1),0)</f>
        <v>0</v>
      </c>
      <c r="D63" s="3">
        <f>+IF(A63&lt;=Front!$B$7,(VLOOKUP(A63,Seguros!$B$6:$F$26,5,1)/1000000)*VLOOKUP(A63,Seguros!$B$6:$F$26,4,1),0)</f>
        <v>0</v>
      </c>
      <c r="E63" s="3">
        <f t="shared" si="1"/>
        <v>0</v>
      </c>
      <c r="F63" s="3">
        <f t="shared" si="2"/>
        <v>0</v>
      </c>
      <c r="G63" s="3">
        <f t="shared" si="3"/>
        <v>0</v>
      </c>
      <c r="H63" s="3">
        <f t="shared" si="4"/>
        <v>0</v>
      </c>
      <c r="I63" s="3">
        <f>+K62*Front!$B$6</f>
        <v>0</v>
      </c>
      <c r="J63" s="3">
        <f t="shared" si="5"/>
        <v>0</v>
      </c>
      <c r="K63" s="3">
        <f t="shared" si="6"/>
        <v>0</v>
      </c>
      <c r="L63" s="16">
        <f t="shared" si="7"/>
        <v>46900</v>
      </c>
      <c r="M63" s="5">
        <f t="shared" si="0"/>
        <v>2028</v>
      </c>
    </row>
    <row r="64" spans="1:13" x14ac:dyDescent="0.3">
      <c r="A64" s="2">
        <v>59</v>
      </c>
      <c r="B64" s="3">
        <f>+IF(A64&lt;=Front!$B$7,Calculos!$B$1,0)</f>
        <v>0</v>
      </c>
      <c r="C64" s="3">
        <f>+IF(A64&lt;=Front!$B$7,(K63/1000000)*VLOOKUP(A64,Seguros!$B$6:$F$26,3,1),0)</f>
        <v>0</v>
      </c>
      <c r="D64" s="3">
        <f>+IF(A64&lt;=Front!$B$7,(VLOOKUP(A64,Seguros!$B$6:$F$26,5,1)/1000000)*VLOOKUP(A64,Seguros!$B$6:$F$26,4,1),0)</f>
        <v>0</v>
      </c>
      <c r="E64" s="3">
        <f t="shared" si="1"/>
        <v>0</v>
      </c>
      <c r="F64" s="3">
        <f t="shared" si="2"/>
        <v>0</v>
      </c>
      <c r="G64" s="3">
        <f t="shared" si="3"/>
        <v>0</v>
      </c>
      <c r="H64" s="3">
        <f t="shared" si="4"/>
        <v>0</v>
      </c>
      <c r="I64" s="3">
        <f>+K63*Front!$B$6</f>
        <v>0</v>
      </c>
      <c r="J64" s="3">
        <f t="shared" si="5"/>
        <v>0</v>
      </c>
      <c r="K64" s="3">
        <f t="shared" si="6"/>
        <v>0</v>
      </c>
      <c r="L64" s="16">
        <f t="shared" si="7"/>
        <v>46931</v>
      </c>
      <c r="M64" s="5">
        <f t="shared" si="0"/>
        <v>2028</v>
      </c>
    </row>
    <row r="65" spans="1:13" x14ac:dyDescent="0.3">
      <c r="A65" s="2">
        <v>60</v>
      </c>
      <c r="B65" s="3">
        <f>+IF(A65&lt;=Front!$B$7,Calculos!$B$1,0)</f>
        <v>0</v>
      </c>
      <c r="C65" s="3">
        <f>+IF(A65&lt;=Front!$B$7,(K64/1000000)*VLOOKUP(A65,Seguros!$B$6:$F$26,3,1),0)</f>
        <v>0</v>
      </c>
      <c r="D65" s="3">
        <f>+IF(A65&lt;=Front!$B$7,(VLOOKUP(A65,Seguros!$B$6:$F$26,5,1)/1000000)*VLOOKUP(A65,Seguros!$B$6:$F$26,4,1),0)</f>
        <v>0</v>
      </c>
      <c r="E65" s="3">
        <f t="shared" si="1"/>
        <v>0</v>
      </c>
      <c r="F65" s="3">
        <f t="shared" si="2"/>
        <v>0</v>
      </c>
      <c r="G65" s="3">
        <f t="shared" si="3"/>
        <v>0</v>
      </c>
      <c r="H65" s="3">
        <f t="shared" si="4"/>
        <v>0</v>
      </c>
      <c r="I65" s="3">
        <f>+K64*Front!$B$6</f>
        <v>0</v>
      </c>
      <c r="J65" s="3">
        <f t="shared" si="5"/>
        <v>0</v>
      </c>
      <c r="K65" s="3">
        <f t="shared" si="6"/>
        <v>0</v>
      </c>
      <c r="L65" s="16">
        <f t="shared" si="7"/>
        <v>46961</v>
      </c>
      <c r="M65" s="5">
        <f t="shared" si="0"/>
        <v>2028</v>
      </c>
    </row>
    <row r="66" spans="1:13" x14ac:dyDescent="0.3">
      <c r="A66" s="2">
        <v>61</v>
      </c>
      <c r="B66" s="3">
        <f>+IF(A66&lt;=Front!$B$7,Calculos!$B$1,0)</f>
        <v>0</v>
      </c>
      <c r="C66" s="3">
        <f>+IF(A66&lt;=Front!$B$7,(K65/1000000)*VLOOKUP(A66,Seguros!$B$6:$F$26,3,1),0)</f>
        <v>0</v>
      </c>
      <c r="D66" s="3">
        <f>+IF(A66&lt;=Front!$B$7,(VLOOKUP(A66,Seguros!$B$6:$F$26,5,1)/1000000)*VLOOKUP(A66,Seguros!$B$6:$F$26,4,1),0)</f>
        <v>0</v>
      </c>
      <c r="E66" s="3">
        <f t="shared" si="1"/>
        <v>0</v>
      </c>
      <c r="F66" s="3">
        <f t="shared" si="2"/>
        <v>0</v>
      </c>
      <c r="G66" s="3">
        <f t="shared" si="3"/>
        <v>0</v>
      </c>
      <c r="H66" s="3">
        <f t="shared" si="4"/>
        <v>0</v>
      </c>
      <c r="I66" s="3">
        <f>+K65*Front!$B$6</f>
        <v>0</v>
      </c>
      <c r="J66" s="3">
        <f t="shared" si="5"/>
        <v>0</v>
      </c>
      <c r="K66" s="3">
        <f t="shared" si="6"/>
        <v>0</v>
      </c>
      <c r="L66" s="16">
        <f t="shared" si="7"/>
        <v>46992</v>
      </c>
      <c r="M66" s="5">
        <f t="shared" si="0"/>
        <v>2028</v>
      </c>
    </row>
    <row r="67" spans="1:13" x14ac:dyDescent="0.3">
      <c r="A67" s="2">
        <v>62</v>
      </c>
      <c r="B67" s="3">
        <f>+IF(A67&lt;=Front!$B$7,Calculos!$B$1,0)</f>
        <v>0</v>
      </c>
      <c r="C67" s="3">
        <f>+IF(A67&lt;=Front!$B$7,(K66/1000000)*VLOOKUP(A67,Seguros!$B$6:$F$26,3,1),0)</f>
        <v>0</v>
      </c>
      <c r="D67" s="3">
        <f>+IF(A67&lt;=Front!$B$7,(VLOOKUP(A67,Seguros!$B$6:$F$26,5,1)/1000000)*VLOOKUP(A67,Seguros!$B$6:$F$26,4,1),0)</f>
        <v>0</v>
      </c>
      <c r="E67" s="3">
        <f t="shared" si="1"/>
        <v>0</v>
      </c>
      <c r="F67" s="3">
        <f t="shared" si="2"/>
        <v>0</v>
      </c>
      <c r="G67" s="3">
        <f t="shared" si="3"/>
        <v>0</v>
      </c>
      <c r="H67" s="3">
        <f t="shared" si="4"/>
        <v>0</v>
      </c>
      <c r="I67" s="3">
        <f>+K66*Front!$B$6</f>
        <v>0</v>
      </c>
      <c r="J67" s="3">
        <f t="shared" si="5"/>
        <v>0</v>
      </c>
      <c r="K67" s="3">
        <f t="shared" si="6"/>
        <v>0</v>
      </c>
      <c r="L67" s="16">
        <f t="shared" si="7"/>
        <v>47023</v>
      </c>
      <c r="M67" s="5">
        <f t="shared" si="0"/>
        <v>2028</v>
      </c>
    </row>
    <row r="68" spans="1:13" x14ac:dyDescent="0.3">
      <c r="A68" s="2">
        <v>63</v>
      </c>
      <c r="B68" s="3">
        <f>+IF(A68&lt;=Front!$B$7,Calculos!$B$1,0)</f>
        <v>0</v>
      </c>
      <c r="C68" s="3">
        <f>+IF(A68&lt;=Front!$B$7,(K67/1000000)*VLOOKUP(A68,Seguros!$B$6:$F$26,3,1),0)</f>
        <v>0</v>
      </c>
      <c r="D68" s="3">
        <f>+IF(A68&lt;=Front!$B$7,(VLOOKUP(A68,Seguros!$B$6:$F$26,5,1)/1000000)*VLOOKUP(A68,Seguros!$B$6:$F$26,4,1),0)</f>
        <v>0</v>
      </c>
      <c r="E68" s="3">
        <f t="shared" si="1"/>
        <v>0</v>
      </c>
      <c r="F68" s="3">
        <f t="shared" si="2"/>
        <v>0</v>
      </c>
      <c r="G68" s="3">
        <f t="shared" si="3"/>
        <v>0</v>
      </c>
      <c r="H68" s="3">
        <f t="shared" si="4"/>
        <v>0</v>
      </c>
      <c r="I68" s="3">
        <f>+K67*Front!$B$6</f>
        <v>0</v>
      </c>
      <c r="J68" s="3">
        <f t="shared" si="5"/>
        <v>0</v>
      </c>
      <c r="K68" s="3">
        <f t="shared" si="6"/>
        <v>0</v>
      </c>
      <c r="L68" s="16">
        <f t="shared" si="7"/>
        <v>47053</v>
      </c>
      <c r="M68" s="5">
        <f t="shared" si="0"/>
        <v>2028</v>
      </c>
    </row>
    <row r="69" spans="1:13" x14ac:dyDescent="0.3">
      <c r="A69" s="2">
        <v>64</v>
      </c>
      <c r="B69" s="3">
        <f>+IF(A69&lt;=Front!$B$7,Calculos!$B$1,0)</f>
        <v>0</v>
      </c>
      <c r="C69" s="3">
        <f>+IF(A69&lt;=Front!$B$7,(K68/1000000)*VLOOKUP(A69,Seguros!$B$6:$F$26,3,1),0)</f>
        <v>0</v>
      </c>
      <c r="D69" s="3">
        <f>+IF(A69&lt;=Front!$B$7,(VLOOKUP(A69,Seguros!$B$6:$F$26,5,1)/1000000)*VLOOKUP(A69,Seguros!$B$6:$F$26,4,1),0)</f>
        <v>0</v>
      </c>
      <c r="E69" s="3">
        <f t="shared" si="1"/>
        <v>0</v>
      </c>
      <c r="F69" s="3">
        <f t="shared" si="2"/>
        <v>0</v>
      </c>
      <c r="G69" s="3">
        <f t="shared" si="3"/>
        <v>0</v>
      </c>
      <c r="H69" s="3">
        <f t="shared" si="4"/>
        <v>0</v>
      </c>
      <c r="I69" s="3">
        <f>+K68*Front!$B$6</f>
        <v>0</v>
      </c>
      <c r="J69" s="3">
        <f t="shared" si="5"/>
        <v>0</v>
      </c>
      <c r="K69" s="3">
        <f t="shared" si="6"/>
        <v>0</v>
      </c>
      <c r="L69" s="16">
        <f t="shared" si="7"/>
        <v>47084</v>
      </c>
      <c r="M69" s="5">
        <f t="shared" si="0"/>
        <v>2028</v>
      </c>
    </row>
    <row r="70" spans="1:13" x14ac:dyDescent="0.3">
      <c r="A70" s="2">
        <v>65</v>
      </c>
      <c r="B70" s="3">
        <f>+IF(A70&lt;=Front!$B$7,Calculos!$B$1,0)</f>
        <v>0</v>
      </c>
      <c r="C70" s="3">
        <f>+IF(A70&lt;=Front!$B$7,(K69/1000000)*VLOOKUP(A70,Seguros!$B$6:$F$26,3,1),0)</f>
        <v>0</v>
      </c>
      <c r="D70" s="3">
        <f>+IF(A70&lt;=Front!$B$7,(VLOOKUP(A70,Seguros!$B$6:$F$26,5,1)/1000000)*VLOOKUP(A70,Seguros!$B$6:$F$26,4,1),0)</f>
        <v>0</v>
      </c>
      <c r="E70" s="3">
        <f t="shared" si="1"/>
        <v>0</v>
      </c>
      <c r="F70" s="3">
        <f t="shared" si="2"/>
        <v>0</v>
      </c>
      <c r="G70" s="3">
        <f t="shared" si="3"/>
        <v>0</v>
      </c>
      <c r="H70" s="3">
        <f t="shared" si="4"/>
        <v>0</v>
      </c>
      <c r="I70" s="3">
        <f>+K69*Front!$B$6</f>
        <v>0</v>
      </c>
      <c r="J70" s="3">
        <f t="shared" si="5"/>
        <v>0</v>
      </c>
      <c r="K70" s="3">
        <f t="shared" si="6"/>
        <v>0</v>
      </c>
      <c r="L70" s="16">
        <f t="shared" si="7"/>
        <v>47114</v>
      </c>
      <c r="M70" s="5">
        <f t="shared" ref="M70:M133" si="8">+YEAR(L70)</f>
        <v>2028</v>
      </c>
    </row>
    <row r="71" spans="1:13" x14ac:dyDescent="0.3">
      <c r="A71" s="2">
        <v>66</v>
      </c>
      <c r="B71" s="3">
        <f>+IF(A71&lt;=Front!$B$7,Calculos!$B$1,0)</f>
        <v>0</v>
      </c>
      <c r="C71" s="3">
        <f>+IF(A71&lt;=Front!$B$7,(K70/1000000)*VLOOKUP(A71,Seguros!$B$6:$F$26,3,1),0)</f>
        <v>0</v>
      </c>
      <c r="D71" s="3">
        <f>+IF(A71&lt;=Front!$B$7,(VLOOKUP(A71,Seguros!$B$6:$F$26,5,1)/1000000)*VLOOKUP(A71,Seguros!$B$6:$F$26,4,1),0)</f>
        <v>0</v>
      </c>
      <c r="E71" s="3">
        <f t="shared" ref="E71:E134" si="9">+B71</f>
        <v>0</v>
      </c>
      <c r="F71" s="3">
        <f t="shared" ref="F71:F134" si="10">+B71+C71</f>
        <v>0</v>
      </c>
      <c r="G71" s="3">
        <f t="shared" ref="G71:G134" si="11">+B71+D71</f>
        <v>0</v>
      </c>
      <c r="H71" s="3">
        <f t="shared" ref="H71:H134" si="12">+B71+C71+D71</f>
        <v>0</v>
      </c>
      <c r="I71" s="3">
        <f>+K70*Front!$B$6</f>
        <v>0</v>
      </c>
      <c r="J71" s="3">
        <f t="shared" ref="J71:J134" si="13">+B71-I71</f>
        <v>0</v>
      </c>
      <c r="K71" s="3">
        <f t="shared" ref="K71:K134" si="14">+K70-J71</f>
        <v>0</v>
      </c>
      <c r="L71" s="16">
        <f t="shared" ref="L71:L134" si="15">+EDATE(L70,1)</f>
        <v>47145</v>
      </c>
      <c r="M71" s="5">
        <f t="shared" si="8"/>
        <v>2029</v>
      </c>
    </row>
    <row r="72" spans="1:13" x14ac:dyDescent="0.3">
      <c r="A72" s="2">
        <v>67</v>
      </c>
      <c r="B72" s="3">
        <f>+IF(A72&lt;=Front!$B$7,Calculos!$B$1,0)</f>
        <v>0</v>
      </c>
      <c r="C72" s="3">
        <f>+IF(A72&lt;=Front!$B$7,(K71/1000000)*VLOOKUP(A72,Seguros!$B$6:$F$26,3,1),0)</f>
        <v>0</v>
      </c>
      <c r="D72" s="3">
        <f>+IF(A72&lt;=Front!$B$7,(VLOOKUP(A72,Seguros!$B$6:$F$26,5,1)/1000000)*VLOOKUP(A72,Seguros!$B$6:$F$26,4,1),0)</f>
        <v>0</v>
      </c>
      <c r="E72" s="3">
        <f t="shared" si="9"/>
        <v>0</v>
      </c>
      <c r="F72" s="3">
        <f t="shared" si="10"/>
        <v>0</v>
      </c>
      <c r="G72" s="3">
        <f t="shared" si="11"/>
        <v>0</v>
      </c>
      <c r="H72" s="3">
        <f t="shared" si="12"/>
        <v>0</v>
      </c>
      <c r="I72" s="3">
        <f>+K71*Front!$B$6</f>
        <v>0</v>
      </c>
      <c r="J72" s="3">
        <f t="shared" si="13"/>
        <v>0</v>
      </c>
      <c r="K72" s="3">
        <f t="shared" si="14"/>
        <v>0</v>
      </c>
      <c r="L72" s="16">
        <f t="shared" si="15"/>
        <v>47176</v>
      </c>
      <c r="M72" s="5">
        <f t="shared" si="8"/>
        <v>2029</v>
      </c>
    </row>
    <row r="73" spans="1:13" x14ac:dyDescent="0.3">
      <c r="A73" s="2">
        <v>68</v>
      </c>
      <c r="B73" s="3">
        <f>+IF(A73&lt;=Front!$B$7,Calculos!$B$1,0)</f>
        <v>0</v>
      </c>
      <c r="C73" s="3">
        <f>+IF(A73&lt;=Front!$B$7,(K72/1000000)*VLOOKUP(A73,Seguros!$B$6:$F$26,3,1),0)</f>
        <v>0</v>
      </c>
      <c r="D73" s="3">
        <f>+IF(A73&lt;=Front!$B$7,(VLOOKUP(A73,Seguros!$B$6:$F$26,5,1)/1000000)*VLOOKUP(A73,Seguros!$B$6:$F$26,4,1),0)</f>
        <v>0</v>
      </c>
      <c r="E73" s="3">
        <f t="shared" si="9"/>
        <v>0</v>
      </c>
      <c r="F73" s="3">
        <f t="shared" si="10"/>
        <v>0</v>
      </c>
      <c r="G73" s="3">
        <f t="shared" si="11"/>
        <v>0</v>
      </c>
      <c r="H73" s="3">
        <f t="shared" si="12"/>
        <v>0</v>
      </c>
      <c r="I73" s="3">
        <f>+K72*Front!$B$6</f>
        <v>0</v>
      </c>
      <c r="J73" s="3">
        <f t="shared" si="13"/>
        <v>0</v>
      </c>
      <c r="K73" s="3">
        <f t="shared" si="14"/>
        <v>0</v>
      </c>
      <c r="L73" s="16">
        <f t="shared" si="15"/>
        <v>47204</v>
      </c>
      <c r="M73" s="5">
        <f t="shared" si="8"/>
        <v>2029</v>
      </c>
    </row>
    <row r="74" spans="1:13" x14ac:dyDescent="0.3">
      <c r="A74" s="2">
        <v>69</v>
      </c>
      <c r="B74" s="3">
        <f>+IF(A74&lt;=Front!$B$7,Calculos!$B$1,0)</f>
        <v>0</v>
      </c>
      <c r="C74" s="3">
        <f>+IF(A74&lt;=Front!$B$7,(K73/1000000)*VLOOKUP(A74,Seguros!$B$6:$F$26,3,1),0)</f>
        <v>0</v>
      </c>
      <c r="D74" s="3">
        <f>+IF(A74&lt;=Front!$B$7,(VLOOKUP(A74,Seguros!$B$6:$F$26,5,1)/1000000)*VLOOKUP(A74,Seguros!$B$6:$F$26,4,1),0)</f>
        <v>0</v>
      </c>
      <c r="E74" s="3">
        <f t="shared" si="9"/>
        <v>0</v>
      </c>
      <c r="F74" s="3">
        <f t="shared" si="10"/>
        <v>0</v>
      </c>
      <c r="G74" s="3">
        <f t="shared" si="11"/>
        <v>0</v>
      </c>
      <c r="H74" s="3">
        <f t="shared" si="12"/>
        <v>0</v>
      </c>
      <c r="I74" s="3">
        <f>+K73*Front!$B$6</f>
        <v>0</v>
      </c>
      <c r="J74" s="3">
        <f t="shared" si="13"/>
        <v>0</v>
      </c>
      <c r="K74" s="3">
        <f t="shared" si="14"/>
        <v>0</v>
      </c>
      <c r="L74" s="16">
        <f t="shared" si="15"/>
        <v>47235</v>
      </c>
      <c r="M74" s="5">
        <f t="shared" si="8"/>
        <v>2029</v>
      </c>
    </row>
    <row r="75" spans="1:13" x14ac:dyDescent="0.3">
      <c r="A75" s="2">
        <v>70</v>
      </c>
      <c r="B75" s="3">
        <f>+IF(A75&lt;=Front!$B$7,Calculos!$B$1,0)</f>
        <v>0</v>
      </c>
      <c r="C75" s="3">
        <f>+IF(A75&lt;=Front!$B$7,(K74/1000000)*VLOOKUP(A75,Seguros!$B$6:$F$26,3,1),0)</f>
        <v>0</v>
      </c>
      <c r="D75" s="3">
        <f>+IF(A75&lt;=Front!$B$7,(VLOOKUP(A75,Seguros!$B$6:$F$26,5,1)/1000000)*VLOOKUP(A75,Seguros!$B$6:$F$26,4,1),0)</f>
        <v>0</v>
      </c>
      <c r="E75" s="3">
        <f t="shared" si="9"/>
        <v>0</v>
      </c>
      <c r="F75" s="3">
        <f t="shared" si="10"/>
        <v>0</v>
      </c>
      <c r="G75" s="3">
        <f t="shared" si="11"/>
        <v>0</v>
      </c>
      <c r="H75" s="3">
        <f t="shared" si="12"/>
        <v>0</v>
      </c>
      <c r="I75" s="3">
        <f>+K74*Front!$B$6</f>
        <v>0</v>
      </c>
      <c r="J75" s="3">
        <f t="shared" si="13"/>
        <v>0</v>
      </c>
      <c r="K75" s="3">
        <f t="shared" si="14"/>
        <v>0</v>
      </c>
      <c r="L75" s="16">
        <f t="shared" si="15"/>
        <v>47265</v>
      </c>
      <c r="M75" s="5">
        <f t="shared" si="8"/>
        <v>2029</v>
      </c>
    </row>
    <row r="76" spans="1:13" x14ac:dyDescent="0.3">
      <c r="A76" s="2">
        <v>71</v>
      </c>
      <c r="B76" s="3">
        <f>+IF(A76&lt;=Front!$B$7,Calculos!$B$1,0)</f>
        <v>0</v>
      </c>
      <c r="C76" s="3">
        <f>+IF(A76&lt;=Front!$B$7,(K75/1000000)*VLOOKUP(A76,Seguros!$B$6:$F$26,3,1),0)</f>
        <v>0</v>
      </c>
      <c r="D76" s="3">
        <f>+IF(A76&lt;=Front!$B$7,(VLOOKUP(A76,Seguros!$B$6:$F$26,5,1)/1000000)*VLOOKUP(A76,Seguros!$B$6:$F$26,4,1),0)</f>
        <v>0</v>
      </c>
      <c r="E76" s="3">
        <f t="shared" si="9"/>
        <v>0</v>
      </c>
      <c r="F76" s="3">
        <f t="shared" si="10"/>
        <v>0</v>
      </c>
      <c r="G76" s="3">
        <f t="shared" si="11"/>
        <v>0</v>
      </c>
      <c r="H76" s="3">
        <f t="shared" si="12"/>
        <v>0</v>
      </c>
      <c r="I76" s="3">
        <f>+K75*Front!$B$6</f>
        <v>0</v>
      </c>
      <c r="J76" s="3">
        <f t="shared" si="13"/>
        <v>0</v>
      </c>
      <c r="K76" s="3">
        <f t="shared" si="14"/>
        <v>0</v>
      </c>
      <c r="L76" s="16">
        <f t="shared" si="15"/>
        <v>47296</v>
      </c>
      <c r="M76" s="5">
        <f t="shared" si="8"/>
        <v>2029</v>
      </c>
    </row>
    <row r="77" spans="1:13" x14ac:dyDescent="0.3">
      <c r="A77" s="2">
        <v>72</v>
      </c>
      <c r="B77" s="3">
        <f>+IF(A77&lt;=Front!$B$7,Calculos!$B$1,0)</f>
        <v>0</v>
      </c>
      <c r="C77" s="3">
        <f>+IF(A77&lt;=Front!$B$7,(K76/1000000)*VLOOKUP(A77,Seguros!$B$6:$F$26,3,1),0)</f>
        <v>0</v>
      </c>
      <c r="D77" s="3">
        <f>+IF(A77&lt;=Front!$B$7,(VLOOKUP(A77,Seguros!$B$6:$F$26,5,1)/1000000)*VLOOKUP(A77,Seguros!$B$6:$F$26,4,1),0)</f>
        <v>0</v>
      </c>
      <c r="E77" s="3">
        <f t="shared" si="9"/>
        <v>0</v>
      </c>
      <c r="F77" s="3">
        <f t="shared" si="10"/>
        <v>0</v>
      </c>
      <c r="G77" s="3">
        <f t="shared" si="11"/>
        <v>0</v>
      </c>
      <c r="H77" s="3">
        <f t="shared" si="12"/>
        <v>0</v>
      </c>
      <c r="I77" s="3">
        <f>+K76*Front!$B$6</f>
        <v>0</v>
      </c>
      <c r="J77" s="3">
        <f t="shared" si="13"/>
        <v>0</v>
      </c>
      <c r="K77" s="3">
        <f t="shared" si="14"/>
        <v>0</v>
      </c>
      <c r="L77" s="16">
        <f t="shared" si="15"/>
        <v>47326</v>
      </c>
      <c r="M77" s="5">
        <f t="shared" si="8"/>
        <v>2029</v>
      </c>
    </row>
    <row r="78" spans="1:13" x14ac:dyDescent="0.3">
      <c r="A78" s="2">
        <v>73</v>
      </c>
      <c r="B78" s="3">
        <f>+IF(A78&lt;=Front!$B$7,Calculos!$B$1,0)</f>
        <v>0</v>
      </c>
      <c r="C78" s="3">
        <f>+IF(A78&lt;=Front!$B$7,(K77/1000000)*VLOOKUP(A78,Seguros!$B$6:$F$26,3,1),0)</f>
        <v>0</v>
      </c>
      <c r="D78" s="3">
        <f>+IF(A78&lt;=Front!$B$7,(VLOOKUP(A78,Seguros!$B$6:$F$26,5,1)/1000000)*VLOOKUP(A78,Seguros!$B$6:$F$26,4,1),0)</f>
        <v>0</v>
      </c>
      <c r="E78" s="3">
        <f t="shared" si="9"/>
        <v>0</v>
      </c>
      <c r="F78" s="3">
        <f t="shared" si="10"/>
        <v>0</v>
      </c>
      <c r="G78" s="3">
        <f t="shared" si="11"/>
        <v>0</v>
      </c>
      <c r="H78" s="3">
        <f t="shared" si="12"/>
        <v>0</v>
      </c>
      <c r="I78" s="3">
        <f>+K77*Front!$B$6</f>
        <v>0</v>
      </c>
      <c r="J78" s="3">
        <f t="shared" si="13"/>
        <v>0</v>
      </c>
      <c r="K78" s="3">
        <f t="shared" si="14"/>
        <v>0</v>
      </c>
      <c r="L78" s="16">
        <f t="shared" si="15"/>
        <v>47357</v>
      </c>
      <c r="M78" s="5">
        <f t="shared" si="8"/>
        <v>2029</v>
      </c>
    </row>
    <row r="79" spans="1:13" x14ac:dyDescent="0.3">
      <c r="A79" s="2">
        <v>74</v>
      </c>
      <c r="B79" s="3">
        <f>+IF(A79&lt;=Front!$B$7,Calculos!$B$1,0)</f>
        <v>0</v>
      </c>
      <c r="C79" s="3">
        <f>+IF(A79&lt;=Front!$B$7,(K78/1000000)*VLOOKUP(A79,Seguros!$B$6:$F$26,3,1),0)</f>
        <v>0</v>
      </c>
      <c r="D79" s="3">
        <f>+IF(A79&lt;=Front!$B$7,(VLOOKUP(A79,Seguros!$B$6:$F$26,5,1)/1000000)*VLOOKUP(A79,Seguros!$B$6:$F$26,4,1),0)</f>
        <v>0</v>
      </c>
      <c r="E79" s="3">
        <f t="shared" si="9"/>
        <v>0</v>
      </c>
      <c r="F79" s="3">
        <f t="shared" si="10"/>
        <v>0</v>
      </c>
      <c r="G79" s="3">
        <f t="shared" si="11"/>
        <v>0</v>
      </c>
      <c r="H79" s="3">
        <f t="shared" si="12"/>
        <v>0</v>
      </c>
      <c r="I79" s="3">
        <f>+K78*Front!$B$6</f>
        <v>0</v>
      </c>
      <c r="J79" s="3">
        <f t="shared" si="13"/>
        <v>0</v>
      </c>
      <c r="K79" s="3">
        <f t="shared" si="14"/>
        <v>0</v>
      </c>
      <c r="L79" s="16">
        <f t="shared" si="15"/>
        <v>47388</v>
      </c>
      <c r="M79" s="5">
        <f t="shared" si="8"/>
        <v>2029</v>
      </c>
    </row>
    <row r="80" spans="1:13" x14ac:dyDescent="0.3">
      <c r="A80" s="2">
        <v>75</v>
      </c>
      <c r="B80" s="3">
        <f>+IF(A80&lt;=Front!$B$7,Calculos!$B$1,0)</f>
        <v>0</v>
      </c>
      <c r="C80" s="3">
        <f>+IF(A80&lt;=Front!$B$7,(K79/1000000)*VLOOKUP(A80,Seguros!$B$6:$F$26,3,1),0)</f>
        <v>0</v>
      </c>
      <c r="D80" s="3">
        <f>+IF(A80&lt;=Front!$B$7,(VLOOKUP(A80,Seguros!$B$6:$F$26,5,1)/1000000)*VLOOKUP(A80,Seguros!$B$6:$F$26,4,1),0)</f>
        <v>0</v>
      </c>
      <c r="E80" s="3">
        <f t="shared" si="9"/>
        <v>0</v>
      </c>
      <c r="F80" s="3">
        <f t="shared" si="10"/>
        <v>0</v>
      </c>
      <c r="G80" s="3">
        <f t="shared" si="11"/>
        <v>0</v>
      </c>
      <c r="H80" s="3">
        <f t="shared" si="12"/>
        <v>0</v>
      </c>
      <c r="I80" s="3">
        <f>+K79*Front!$B$6</f>
        <v>0</v>
      </c>
      <c r="J80" s="3">
        <f t="shared" si="13"/>
        <v>0</v>
      </c>
      <c r="K80" s="3">
        <f t="shared" si="14"/>
        <v>0</v>
      </c>
      <c r="L80" s="16">
        <f t="shared" si="15"/>
        <v>47418</v>
      </c>
      <c r="M80" s="5">
        <f t="shared" si="8"/>
        <v>2029</v>
      </c>
    </row>
    <row r="81" spans="1:13" x14ac:dyDescent="0.3">
      <c r="A81" s="2">
        <v>76</v>
      </c>
      <c r="B81" s="3">
        <f>+IF(A81&lt;=Front!$B$7,Calculos!$B$1,0)</f>
        <v>0</v>
      </c>
      <c r="C81" s="3">
        <f>+IF(A81&lt;=Front!$B$7,(K80/1000000)*VLOOKUP(A81,Seguros!$B$6:$F$26,3,1),0)</f>
        <v>0</v>
      </c>
      <c r="D81" s="3">
        <f>+IF(A81&lt;=Front!$B$7,(VLOOKUP(A81,Seguros!$B$6:$F$26,5,1)/1000000)*VLOOKUP(A81,Seguros!$B$6:$F$26,4,1),0)</f>
        <v>0</v>
      </c>
      <c r="E81" s="3">
        <f t="shared" si="9"/>
        <v>0</v>
      </c>
      <c r="F81" s="3">
        <f t="shared" si="10"/>
        <v>0</v>
      </c>
      <c r="G81" s="3">
        <f t="shared" si="11"/>
        <v>0</v>
      </c>
      <c r="H81" s="3">
        <f t="shared" si="12"/>
        <v>0</v>
      </c>
      <c r="I81" s="3">
        <f>+K80*Front!$B$6</f>
        <v>0</v>
      </c>
      <c r="J81" s="3">
        <f t="shared" si="13"/>
        <v>0</v>
      </c>
      <c r="K81" s="3">
        <f t="shared" si="14"/>
        <v>0</v>
      </c>
      <c r="L81" s="16">
        <f t="shared" si="15"/>
        <v>47449</v>
      </c>
      <c r="M81" s="5">
        <f t="shared" si="8"/>
        <v>2029</v>
      </c>
    </row>
    <row r="82" spans="1:13" x14ac:dyDescent="0.3">
      <c r="A82" s="2">
        <v>77</v>
      </c>
      <c r="B82" s="3">
        <f>+IF(A82&lt;=Front!$B$7,Calculos!$B$1,0)</f>
        <v>0</v>
      </c>
      <c r="C82" s="3">
        <f>+IF(A82&lt;=Front!$B$7,(K81/1000000)*VLOOKUP(A82,Seguros!$B$6:$F$26,3,1),0)</f>
        <v>0</v>
      </c>
      <c r="D82" s="3">
        <f>+IF(A82&lt;=Front!$B$7,(VLOOKUP(A82,Seguros!$B$6:$F$26,5,1)/1000000)*VLOOKUP(A82,Seguros!$B$6:$F$26,4,1),0)</f>
        <v>0</v>
      </c>
      <c r="E82" s="3">
        <f t="shared" si="9"/>
        <v>0</v>
      </c>
      <c r="F82" s="3">
        <f t="shared" si="10"/>
        <v>0</v>
      </c>
      <c r="G82" s="3">
        <f t="shared" si="11"/>
        <v>0</v>
      </c>
      <c r="H82" s="3">
        <f t="shared" si="12"/>
        <v>0</v>
      </c>
      <c r="I82" s="3">
        <f>+K81*Front!$B$6</f>
        <v>0</v>
      </c>
      <c r="J82" s="3">
        <f t="shared" si="13"/>
        <v>0</v>
      </c>
      <c r="K82" s="3">
        <f t="shared" si="14"/>
        <v>0</v>
      </c>
      <c r="L82" s="16">
        <f t="shared" si="15"/>
        <v>47479</v>
      </c>
      <c r="M82" s="5">
        <f t="shared" si="8"/>
        <v>2029</v>
      </c>
    </row>
    <row r="83" spans="1:13" x14ac:dyDescent="0.3">
      <c r="A83" s="2">
        <v>78</v>
      </c>
      <c r="B83" s="3">
        <f>+IF(A83&lt;=Front!$B$7,Calculos!$B$1,0)</f>
        <v>0</v>
      </c>
      <c r="C83" s="3">
        <f>+IF(A83&lt;=Front!$B$7,(K82/1000000)*VLOOKUP(A83,Seguros!$B$6:$F$26,3,1),0)</f>
        <v>0</v>
      </c>
      <c r="D83" s="3">
        <f>+IF(A83&lt;=Front!$B$7,(VLOOKUP(A83,Seguros!$B$6:$F$26,5,1)/1000000)*VLOOKUP(A83,Seguros!$B$6:$F$26,4,1),0)</f>
        <v>0</v>
      </c>
      <c r="E83" s="3">
        <f t="shared" si="9"/>
        <v>0</v>
      </c>
      <c r="F83" s="3">
        <f t="shared" si="10"/>
        <v>0</v>
      </c>
      <c r="G83" s="3">
        <f t="shared" si="11"/>
        <v>0</v>
      </c>
      <c r="H83" s="3">
        <f t="shared" si="12"/>
        <v>0</v>
      </c>
      <c r="I83" s="3">
        <f>+K82*Front!$B$6</f>
        <v>0</v>
      </c>
      <c r="J83" s="3">
        <f t="shared" si="13"/>
        <v>0</v>
      </c>
      <c r="K83" s="3">
        <f t="shared" si="14"/>
        <v>0</v>
      </c>
      <c r="L83" s="16">
        <f t="shared" si="15"/>
        <v>47510</v>
      </c>
      <c r="M83" s="5">
        <f t="shared" si="8"/>
        <v>2030</v>
      </c>
    </row>
    <row r="84" spans="1:13" x14ac:dyDescent="0.3">
      <c r="A84" s="2">
        <v>79</v>
      </c>
      <c r="B84" s="3">
        <f>+IF(A84&lt;=Front!$B$7,Calculos!$B$1,0)</f>
        <v>0</v>
      </c>
      <c r="C84" s="3">
        <f>+IF(A84&lt;=Front!$B$7,(K83/1000000)*VLOOKUP(A84,Seguros!$B$6:$F$26,3,1),0)</f>
        <v>0</v>
      </c>
      <c r="D84" s="3">
        <f>+IF(A84&lt;=Front!$B$7,(VLOOKUP(A84,Seguros!$B$6:$F$26,5,1)/1000000)*VLOOKUP(A84,Seguros!$B$6:$F$26,4,1),0)</f>
        <v>0</v>
      </c>
      <c r="E84" s="3">
        <f t="shared" si="9"/>
        <v>0</v>
      </c>
      <c r="F84" s="3">
        <f t="shared" si="10"/>
        <v>0</v>
      </c>
      <c r="G84" s="3">
        <f t="shared" si="11"/>
        <v>0</v>
      </c>
      <c r="H84" s="3">
        <f t="shared" si="12"/>
        <v>0</v>
      </c>
      <c r="I84" s="3">
        <f>+K83*Front!$B$6</f>
        <v>0</v>
      </c>
      <c r="J84" s="3">
        <f t="shared" si="13"/>
        <v>0</v>
      </c>
      <c r="K84" s="3">
        <f t="shared" si="14"/>
        <v>0</v>
      </c>
      <c r="L84" s="16">
        <f t="shared" si="15"/>
        <v>47541</v>
      </c>
      <c r="M84" s="5">
        <f t="shared" si="8"/>
        <v>2030</v>
      </c>
    </row>
    <row r="85" spans="1:13" x14ac:dyDescent="0.3">
      <c r="A85" s="2">
        <v>80</v>
      </c>
      <c r="B85" s="3">
        <f>+IF(A85&lt;=Front!$B$7,Calculos!$B$1,0)</f>
        <v>0</v>
      </c>
      <c r="C85" s="3">
        <f>+IF(A85&lt;=Front!$B$7,(K84/1000000)*VLOOKUP(A85,Seguros!$B$6:$F$26,3,1),0)</f>
        <v>0</v>
      </c>
      <c r="D85" s="3">
        <f>+IF(A85&lt;=Front!$B$7,(VLOOKUP(A85,Seguros!$B$6:$F$26,5,1)/1000000)*VLOOKUP(A85,Seguros!$B$6:$F$26,4,1),0)</f>
        <v>0</v>
      </c>
      <c r="E85" s="3">
        <f t="shared" si="9"/>
        <v>0</v>
      </c>
      <c r="F85" s="3">
        <f t="shared" si="10"/>
        <v>0</v>
      </c>
      <c r="G85" s="3">
        <f t="shared" si="11"/>
        <v>0</v>
      </c>
      <c r="H85" s="3">
        <f t="shared" si="12"/>
        <v>0</v>
      </c>
      <c r="I85" s="3">
        <f>+K84*Front!$B$6</f>
        <v>0</v>
      </c>
      <c r="J85" s="3">
        <f t="shared" si="13"/>
        <v>0</v>
      </c>
      <c r="K85" s="3">
        <f t="shared" si="14"/>
        <v>0</v>
      </c>
      <c r="L85" s="16">
        <f t="shared" si="15"/>
        <v>47569</v>
      </c>
      <c r="M85" s="5">
        <f t="shared" si="8"/>
        <v>2030</v>
      </c>
    </row>
    <row r="86" spans="1:13" x14ac:dyDescent="0.3">
      <c r="A86" s="2">
        <v>81</v>
      </c>
      <c r="B86" s="3">
        <f>+IF(A86&lt;=Front!$B$7,Calculos!$B$1,0)</f>
        <v>0</v>
      </c>
      <c r="C86" s="3">
        <f>+IF(A86&lt;=Front!$B$7,(K85/1000000)*VLOOKUP(A86,Seguros!$B$6:$F$26,3,1),0)</f>
        <v>0</v>
      </c>
      <c r="D86" s="3">
        <f>+IF(A86&lt;=Front!$B$7,(VLOOKUP(A86,Seguros!$B$6:$F$26,5,1)/1000000)*VLOOKUP(A86,Seguros!$B$6:$F$26,4,1),0)</f>
        <v>0</v>
      </c>
      <c r="E86" s="3">
        <f t="shared" si="9"/>
        <v>0</v>
      </c>
      <c r="F86" s="3">
        <f t="shared" si="10"/>
        <v>0</v>
      </c>
      <c r="G86" s="3">
        <f t="shared" si="11"/>
        <v>0</v>
      </c>
      <c r="H86" s="3">
        <f t="shared" si="12"/>
        <v>0</v>
      </c>
      <c r="I86" s="3">
        <f>+K85*Front!$B$6</f>
        <v>0</v>
      </c>
      <c r="J86" s="3">
        <f t="shared" si="13"/>
        <v>0</v>
      </c>
      <c r="K86" s="3">
        <f t="shared" si="14"/>
        <v>0</v>
      </c>
      <c r="L86" s="16">
        <f t="shared" si="15"/>
        <v>47600</v>
      </c>
      <c r="M86" s="5">
        <f t="shared" si="8"/>
        <v>2030</v>
      </c>
    </row>
    <row r="87" spans="1:13" x14ac:dyDescent="0.3">
      <c r="A87" s="2">
        <v>82</v>
      </c>
      <c r="B87" s="3">
        <f>+IF(A87&lt;=Front!$B$7,Calculos!$B$1,0)</f>
        <v>0</v>
      </c>
      <c r="C87" s="3">
        <f>+IF(A87&lt;=Front!$B$7,(K86/1000000)*VLOOKUP(A87,Seguros!$B$6:$F$26,3,1),0)</f>
        <v>0</v>
      </c>
      <c r="D87" s="3">
        <f>+IF(A87&lt;=Front!$B$7,(VLOOKUP(A87,Seguros!$B$6:$F$26,5,1)/1000000)*VLOOKUP(A87,Seguros!$B$6:$F$26,4,1),0)</f>
        <v>0</v>
      </c>
      <c r="E87" s="3">
        <f t="shared" si="9"/>
        <v>0</v>
      </c>
      <c r="F87" s="3">
        <f t="shared" si="10"/>
        <v>0</v>
      </c>
      <c r="G87" s="3">
        <f t="shared" si="11"/>
        <v>0</v>
      </c>
      <c r="H87" s="3">
        <f t="shared" si="12"/>
        <v>0</v>
      </c>
      <c r="I87" s="3">
        <f>+K86*Front!$B$6</f>
        <v>0</v>
      </c>
      <c r="J87" s="3">
        <f t="shared" si="13"/>
        <v>0</v>
      </c>
      <c r="K87" s="3">
        <f t="shared" si="14"/>
        <v>0</v>
      </c>
      <c r="L87" s="16">
        <f t="shared" si="15"/>
        <v>47630</v>
      </c>
      <c r="M87" s="5">
        <f t="shared" si="8"/>
        <v>2030</v>
      </c>
    </row>
    <row r="88" spans="1:13" x14ac:dyDescent="0.3">
      <c r="A88" s="2">
        <v>83</v>
      </c>
      <c r="B88" s="3">
        <f>+IF(A88&lt;=Front!$B$7,Calculos!$B$1,0)</f>
        <v>0</v>
      </c>
      <c r="C88" s="3">
        <f>+IF(A88&lt;=Front!$B$7,(K87/1000000)*VLOOKUP(A88,Seguros!$B$6:$F$26,3,1),0)</f>
        <v>0</v>
      </c>
      <c r="D88" s="3">
        <f>+IF(A88&lt;=Front!$B$7,(VLOOKUP(A88,Seguros!$B$6:$F$26,5,1)/1000000)*VLOOKUP(A88,Seguros!$B$6:$F$26,4,1),0)</f>
        <v>0</v>
      </c>
      <c r="E88" s="3">
        <f t="shared" si="9"/>
        <v>0</v>
      </c>
      <c r="F88" s="3">
        <f t="shared" si="10"/>
        <v>0</v>
      </c>
      <c r="G88" s="3">
        <f t="shared" si="11"/>
        <v>0</v>
      </c>
      <c r="H88" s="3">
        <f t="shared" si="12"/>
        <v>0</v>
      </c>
      <c r="I88" s="3">
        <f>+K87*Front!$B$6</f>
        <v>0</v>
      </c>
      <c r="J88" s="3">
        <f t="shared" si="13"/>
        <v>0</v>
      </c>
      <c r="K88" s="3">
        <f t="shared" si="14"/>
        <v>0</v>
      </c>
      <c r="L88" s="16">
        <f t="shared" si="15"/>
        <v>47661</v>
      </c>
      <c r="M88" s="5">
        <f t="shared" si="8"/>
        <v>2030</v>
      </c>
    </row>
    <row r="89" spans="1:13" x14ac:dyDescent="0.3">
      <c r="A89" s="2">
        <v>84</v>
      </c>
      <c r="B89" s="3">
        <f>+IF(A89&lt;=Front!$B$7,Calculos!$B$1,0)</f>
        <v>0</v>
      </c>
      <c r="C89" s="3">
        <f>+IF(A89&lt;=Front!$B$7,(K88/1000000)*VLOOKUP(A89,Seguros!$B$6:$F$26,3,1),0)</f>
        <v>0</v>
      </c>
      <c r="D89" s="3">
        <f>+IF(A89&lt;=Front!$B$7,(VLOOKUP(A89,Seguros!$B$6:$F$26,5,1)/1000000)*VLOOKUP(A89,Seguros!$B$6:$F$26,4,1),0)</f>
        <v>0</v>
      </c>
      <c r="E89" s="3">
        <f t="shared" si="9"/>
        <v>0</v>
      </c>
      <c r="F89" s="3">
        <f t="shared" si="10"/>
        <v>0</v>
      </c>
      <c r="G89" s="3">
        <f t="shared" si="11"/>
        <v>0</v>
      </c>
      <c r="H89" s="3">
        <f t="shared" si="12"/>
        <v>0</v>
      </c>
      <c r="I89" s="3">
        <f>+K88*Front!$B$6</f>
        <v>0</v>
      </c>
      <c r="J89" s="3">
        <f t="shared" si="13"/>
        <v>0</v>
      </c>
      <c r="K89" s="3">
        <f t="shared" si="14"/>
        <v>0</v>
      </c>
      <c r="L89" s="16">
        <f t="shared" si="15"/>
        <v>47691</v>
      </c>
      <c r="M89" s="5">
        <f t="shared" si="8"/>
        <v>2030</v>
      </c>
    </row>
    <row r="90" spans="1:13" x14ac:dyDescent="0.3">
      <c r="A90" s="2">
        <v>85</v>
      </c>
      <c r="B90" s="3">
        <f>+IF(A90&lt;=Front!$B$7,Calculos!$B$1,0)</f>
        <v>0</v>
      </c>
      <c r="C90" s="3">
        <f>+IF(A90&lt;=Front!$B$7,(K89/1000000)*VLOOKUP(A90,Seguros!$B$6:$F$26,3,1),0)</f>
        <v>0</v>
      </c>
      <c r="D90" s="3">
        <f>+IF(A90&lt;=Front!$B$7,(VLOOKUP(A90,Seguros!$B$6:$F$26,5,1)/1000000)*VLOOKUP(A90,Seguros!$B$6:$F$26,4,1),0)</f>
        <v>0</v>
      </c>
      <c r="E90" s="3">
        <f t="shared" si="9"/>
        <v>0</v>
      </c>
      <c r="F90" s="3">
        <f t="shared" si="10"/>
        <v>0</v>
      </c>
      <c r="G90" s="3">
        <f t="shared" si="11"/>
        <v>0</v>
      </c>
      <c r="H90" s="3">
        <f t="shared" si="12"/>
        <v>0</v>
      </c>
      <c r="I90" s="3">
        <f>+K89*Front!$B$6</f>
        <v>0</v>
      </c>
      <c r="J90" s="3">
        <f t="shared" si="13"/>
        <v>0</v>
      </c>
      <c r="K90" s="3">
        <f t="shared" si="14"/>
        <v>0</v>
      </c>
      <c r="L90" s="16">
        <f t="shared" si="15"/>
        <v>47722</v>
      </c>
      <c r="M90" s="5">
        <f t="shared" si="8"/>
        <v>2030</v>
      </c>
    </row>
    <row r="91" spans="1:13" x14ac:dyDescent="0.3">
      <c r="A91" s="2">
        <v>86</v>
      </c>
      <c r="B91" s="3">
        <f>+IF(A91&lt;=Front!$B$7,Calculos!$B$1,0)</f>
        <v>0</v>
      </c>
      <c r="C91" s="3">
        <f>+IF(A91&lt;=Front!$B$7,(K90/1000000)*VLOOKUP(A91,Seguros!$B$6:$F$26,3,1),0)</f>
        <v>0</v>
      </c>
      <c r="D91" s="3">
        <f>+IF(A91&lt;=Front!$B$7,(VLOOKUP(A91,Seguros!$B$6:$F$26,5,1)/1000000)*VLOOKUP(A91,Seguros!$B$6:$F$26,4,1),0)</f>
        <v>0</v>
      </c>
      <c r="E91" s="3">
        <f t="shared" si="9"/>
        <v>0</v>
      </c>
      <c r="F91" s="3">
        <f t="shared" si="10"/>
        <v>0</v>
      </c>
      <c r="G91" s="3">
        <f t="shared" si="11"/>
        <v>0</v>
      </c>
      <c r="H91" s="3">
        <f t="shared" si="12"/>
        <v>0</v>
      </c>
      <c r="I91" s="3">
        <f>+K90*Front!$B$6</f>
        <v>0</v>
      </c>
      <c r="J91" s="3">
        <f t="shared" si="13"/>
        <v>0</v>
      </c>
      <c r="K91" s="3">
        <f t="shared" si="14"/>
        <v>0</v>
      </c>
      <c r="L91" s="16">
        <f t="shared" si="15"/>
        <v>47753</v>
      </c>
      <c r="M91" s="5">
        <f t="shared" si="8"/>
        <v>2030</v>
      </c>
    </row>
    <row r="92" spans="1:13" x14ac:dyDescent="0.3">
      <c r="A92" s="2">
        <v>87</v>
      </c>
      <c r="B92" s="3">
        <f>+IF(A92&lt;=Front!$B$7,Calculos!$B$1,0)</f>
        <v>0</v>
      </c>
      <c r="C92" s="3">
        <f>+IF(A92&lt;=Front!$B$7,(K91/1000000)*VLOOKUP(A92,Seguros!$B$6:$F$26,3,1),0)</f>
        <v>0</v>
      </c>
      <c r="D92" s="3">
        <f>+IF(A92&lt;=Front!$B$7,(VLOOKUP(A92,Seguros!$B$6:$F$26,5,1)/1000000)*VLOOKUP(A92,Seguros!$B$6:$F$26,4,1),0)</f>
        <v>0</v>
      </c>
      <c r="E92" s="3">
        <f t="shared" si="9"/>
        <v>0</v>
      </c>
      <c r="F92" s="3">
        <f t="shared" si="10"/>
        <v>0</v>
      </c>
      <c r="G92" s="3">
        <f t="shared" si="11"/>
        <v>0</v>
      </c>
      <c r="H92" s="3">
        <f t="shared" si="12"/>
        <v>0</v>
      </c>
      <c r="I92" s="3">
        <f>+K91*Front!$B$6</f>
        <v>0</v>
      </c>
      <c r="J92" s="3">
        <f t="shared" si="13"/>
        <v>0</v>
      </c>
      <c r="K92" s="3">
        <f t="shared" si="14"/>
        <v>0</v>
      </c>
      <c r="L92" s="16">
        <f t="shared" si="15"/>
        <v>47783</v>
      </c>
      <c r="M92" s="5">
        <f t="shared" si="8"/>
        <v>2030</v>
      </c>
    </row>
    <row r="93" spans="1:13" x14ac:dyDescent="0.3">
      <c r="A93" s="2">
        <v>88</v>
      </c>
      <c r="B93" s="3">
        <f>+IF(A93&lt;=Front!$B$7,Calculos!$B$1,0)</f>
        <v>0</v>
      </c>
      <c r="C93" s="3">
        <f>+IF(A93&lt;=Front!$B$7,(K92/1000000)*VLOOKUP(A93,Seguros!$B$6:$F$26,3,1),0)</f>
        <v>0</v>
      </c>
      <c r="D93" s="3">
        <f>+IF(A93&lt;=Front!$B$7,(VLOOKUP(A93,Seguros!$B$6:$F$26,5,1)/1000000)*VLOOKUP(A93,Seguros!$B$6:$F$26,4,1),0)</f>
        <v>0</v>
      </c>
      <c r="E93" s="3">
        <f t="shared" si="9"/>
        <v>0</v>
      </c>
      <c r="F93" s="3">
        <f t="shared" si="10"/>
        <v>0</v>
      </c>
      <c r="G93" s="3">
        <f t="shared" si="11"/>
        <v>0</v>
      </c>
      <c r="H93" s="3">
        <f t="shared" si="12"/>
        <v>0</v>
      </c>
      <c r="I93" s="3">
        <f>+K92*Front!$B$6</f>
        <v>0</v>
      </c>
      <c r="J93" s="3">
        <f t="shared" si="13"/>
        <v>0</v>
      </c>
      <c r="K93" s="3">
        <f t="shared" si="14"/>
        <v>0</v>
      </c>
      <c r="L93" s="16">
        <f t="shared" si="15"/>
        <v>47814</v>
      </c>
      <c r="M93" s="5">
        <f t="shared" si="8"/>
        <v>2030</v>
      </c>
    </row>
    <row r="94" spans="1:13" x14ac:dyDescent="0.3">
      <c r="A94" s="2">
        <v>89</v>
      </c>
      <c r="B94" s="3">
        <f>+IF(A94&lt;=Front!$B$7,Calculos!$B$1,0)</f>
        <v>0</v>
      </c>
      <c r="C94" s="3">
        <f>+IF(A94&lt;=Front!$B$7,(K93/1000000)*VLOOKUP(A94,Seguros!$B$6:$F$26,3,1),0)</f>
        <v>0</v>
      </c>
      <c r="D94" s="3">
        <f>+IF(A94&lt;=Front!$B$7,(VLOOKUP(A94,Seguros!$B$6:$F$26,5,1)/1000000)*VLOOKUP(A94,Seguros!$B$6:$F$26,4,1),0)</f>
        <v>0</v>
      </c>
      <c r="E94" s="3">
        <f t="shared" si="9"/>
        <v>0</v>
      </c>
      <c r="F94" s="3">
        <f t="shared" si="10"/>
        <v>0</v>
      </c>
      <c r="G94" s="3">
        <f t="shared" si="11"/>
        <v>0</v>
      </c>
      <c r="H94" s="3">
        <f t="shared" si="12"/>
        <v>0</v>
      </c>
      <c r="I94" s="3">
        <f>+K93*Front!$B$6</f>
        <v>0</v>
      </c>
      <c r="J94" s="3">
        <f t="shared" si="13"/>
        <v>0</v>
      </c>
      <c r="K94" s="3">
        <f t="shared" si="14"/>
        <v>0</v>
      </c>
      <c r="L94" s="16">
        <f t="shared" si="15"/>
        <v>47844</v>
      </c>
      <c r="M94" s="5">
        <f t="shared" si="8"/>
        <v>2030</v>
      </c>
    </row>
    <row r="95" spans="1:13" x14ac:dyDescent="0.3">
      <c r="A95" s="2">
        <v>90</v>
      </c>
      <c r="B95" s="3">
        <f>+IF(A95&lt;=Front!$B$7,Calculos!$B$1,0)</f>
        <v>0</v>
      </c>
      <c r="C95" s="3">
        <f>+IF(A95&lt;=Front!$B$7,(K94/1000000)*VLOOKUP(A95,Seguros!$B$6:$F$26,3,1),0)</f>
        <v>0</v>
      </c>
      <c r="D95" s="3">
        <f>+IF(A95&lt;=Front!$B$7,(VLOOKUP(A95,Seguros!$B$6:$F$26,5,1)/1000000)*VLOOKUP(A95,Seguros!$B$6:$F$26,4,1),0)</f>
        <v>0</v>
      </c>
      <c r="E95" s="3">
        <f t="shared" si="9"/>
        <v>0</v>
      </c>
      <c r="F95" s="3">
        <f t="shared" si="10"/>
        <v>0</v>
      </c>
      <c r="G95" s="3">
        <f t="shared" si="11"/>
        <v>0</v>
      </c>
      <c r="H95" s="3">
        <f t="shared" si="12"/>
        <v>0</v>
      </c>
      <c r="I95" s="3">
        <f>+K94*Front!$B$6</f>
        <v>0</v>
      </c>
      <c r="J95" s="3">
        <f t="shared" si="13"/>
        <v>0</v>
      </c>
      <c r="K95" s="3">
        <f t="shared" si="14"/>
        <v>0</v>
      </c>
      <c r="L95" s="16">
        <f t="shared" si="15"/>
        <v>47875</v>
      </c>
      <c r="M95" s="5">
        <f t="shared" si="8"/>
        <v>2031</v>
      </c>
    </row>
    <row r="96" spans="1:13" x14ac:dyDescent="0.3">
      <c r="A96" s="2">
        <v>91</v>
      </c>
      <c r="B96" s="3">
        <f>+IF(A96&lt;=Front!$B$7,Calculos!$B$1,0)</f>
        <v>0</v>
      </c>
      <c r="C96" s="3">
        <f>+IF(A96&lt;=Front!$B$7,(K95/1000000)*VLOOKUP(A96,Seguros!$B$6:$F$26,3,1),0)</f>
        <v>0</v>
      </c>
      <c r="D96" s="3">
        <f>+IF(A96&lt;=Front!$B$7,(VLOOKUP(A96,Seguros!$B$6:$F$26,5,1)/1000000)*VLOOKUP(A96,Seguros!$B$6:$F$26,4,1),0)</f>
        <v>0</v>
      </c>
      <c r="E96" s="3">
        <f t="shared" si="9"/>
        <v>0</v>
      </c>
      <c r="F96" s="3">
        <f t="shared" si="10"/>
        <v>0</v>
      </c>
      <c r="G96" s="3">
        <f t="shared" si="11"/>
        <v>0</v>
      </c>
      <c r="H96" s="3">
        <f t="shared" si="12"/>
        <v>0</v>
      </c>
      <c r="I96" s="3">
        <f>+K95*Front!$B$6</f>
        <v>0</v>
      </c>
      <c r="J96" s="3">
        <f t="shared" si="13"/>
        <v>0</v>
      </c>
      <c r="K96" s="3">
        <f t="shared" si="14"/>
        <v>0</v>
      </c>
      <c r="L96" s="16">
        <f t="shared" si="15"/>
        <v>47906</v>
      </c>
      <c r="M96" s="5">
        <f t="shared" si="8"/>
        <v>2031</v>
      </c>
    </row>
    <row r="97" spans="1:13" x14ac:dyDescent="0.3">
      <c r="A97" s="2">
        <v>92</v>
      </c>
      <c r="B97" s="3">
        <f>+IF(A97&lt;=Front!$B$7,Calculos!$B$1,0)</f>
        <v>0</v>
      </c>
      <c r="C97" s="3">
        <f>+IF(A97&lt;=Front!$B$7,(K96/1000000)*VLOOKUP(A97,Seguros!$B$6:$F$26,3,1),0)</f>
        <v>0</v>
      </c>
      <c r="D97" s="3">
        <f>+IF(A97&lt;=Front!$B$7,(VLOOKUP(A97,Seguros!$B$6:$F$26,5,1)/1000000)*VLOOKUP(A97,Seguros!$B$6:$F$26,4,1),0)</f>
        <v>0</v>
      </c>
      <c r="E97" s="3">
        <f t="shared" si="9"/>
        <v>0</v>
      </c>
      <c r="F97" s="3">
        <f t="shared" si="10"/>
        <v>0</v>
      </c>
      <c r="G97" s="3">
        <f t="shared" si="11"/>
        <v>0</v>
      </c>
      <c r="H97" s="3">
        <f t="shared" si="12"/>
        <v>0</v>
      </c>
      <c r="I97" s="3">
        <f>+K96*Front!$B$6</f>
        <v>0</v>
      </c>
      <c r="J97" s="3">
        <f t="shared" si="13"/>
        <v>0</v>
      </c>
      <c r="K97" s="3">
        <f t="shared" si="14"/>
        <v>0</v>
      </c>
      <c r="L97" s="16">
        <f t="shared" si="15"/>
        <v>47934</v>
      </c>
      <c r="M97" s="5">
        <f t="shared" si="8"/>
        <v>2031</v>
      </c>
    </row>
    <row r="98" spans="1:13" x14ac:dyDescent="0.3">
      <c r="A98" s="2">
        <v>93</v>
      </c>
      <c r="B98" s="3">
        <f>+IF(A98&lt;=Front!$B$7,Calculos!$B$1,0)</f>
        <v>0</v>
      </c>
      <c r="C98" s="3">
        <f>+IF(A98&lt;=Front!$B$7,(K97/1000000)*VLOOKUP(A98,Seguros!$B$6:$F$26,3,1),0)</f>
        <v>0</v>
      </c>
      <c r="D98" s="3">
        <f>+IF(A98&lt;=Front!$B$7,(VLOOKUP(A98,Seguros!$B$6:$F$26,5,1)/1000000)*VLOOKUP(A98,Seguros!$B$6:$F$26,4,1),0)</f>
        <v>0</v>
      </c>
      <c r="E98" s="3">
        <f t="shared" si="9"/>
        <v>0</v>
      </c>
      <c r="F98" s="3">
        <f t="shared" si="10"/>
        <v>0</v>
      </c>
      <c r="G98" s="3">
        <f t="shared" si="11"/>
        <v>0</v>
      </c>
      <c r="H98" s="3">
        <f t="shared" si="12"/>
        <v>0</v>
      </c>
      <c r="I98" s="3">
        <f>+K97*Front!$B$6</f>
        <v>0</v>
      </c>
      <c r="J98" s="3">
        <f t="shared" si="13"/>
        <v>0</v>
      </c>
      <c r="K98" s="3">
        <f t="shared" si="14"/>
        <v>0</v>
      </c>
      <c r="L98" s="16">
        <f t="shared" si="15"/>
        <v>47965</v>
      </c>
      <c r="M98" s="5">
        <f t="shared" si="8"/>
        <v>2031</v>
      </c>
    </row>
    <row r="99" spans="1:13" x14ac:dyDescent="0.3">
      <c r="A99" s="2">
        <v>94</v>
      </c>
      <c r="B99" s="3">
        <f>+IF(A99&lt;=Front!$B$7,Calculos!$B$1,0)</f>
        <v>0</v>
      </c>
      <c r="C99" s="3">
        <f>+IF(A99&lt;=Front!$B$7,(K98/1000000)*VLOOKUP(A99,Seguros!$B$6:$F$26,3,1),0)</f>
        <v>0</v>
      </c>
      <c r="D99" s="3">
        <f>+IF(A99&lt;=Front!$B$7,(VLOOKUP(A99,Seguros!$B$6:$F$26,5,1)/1000000)*VLOOKUP(A99,Seguros!$B$6:$F$26,4,1),0)</f>
        <v>0</v>
      </c>
      <c r="E99" s="3">
        <f t="shared" si="9"/>
        <v>0</v>
      </c>
      <c r="F99" s="3">
        <f t="shared" si="10"/>
        <v>0</v>
      </c>
      <c r="G99" s="3">
        <f t="shared" si="11"/>
        <v>0</v>
      </c>
      <c r="H99" s="3">
        <f t="shared" si="12"/>
        <v>0</v>
      </c>
      <c r="I99" s="3">
        <f>+K98*Front!$B$6</f>
        <v>0</v>
      </c>
      <c r="J99" s="3">
        <f t="shared" si="13"/>
        <v>0</v>
      </c>
      <c r="K99" s="3">
        <f t="shared" si="14"/>
        <v>0</v>
      </c>
      <c r="L99" s="16">
        <f t="shared" si="15"/>
        <v>47995</v>
      </c>
      <c r="M99" s="5">
        <f t="shared" si="8"/>
        <v>2031</v>
      </c>
    </row>
    <row r="100" spans="1:13" x14ac:dyDescent="0.3">
      <c r="A100" s="2">
        <v>95</v>
      </c>
      <c r="B100" s="3">
        <f>+IF(A100&lt;=Front!$B$7,Calculos!$B$1,0)</f>
        <v>0</v>
      </c>
      <c r="C100" s="3">
        <f>+IF(A100&lt;=Front!$B$7,(K99/1000000)*VLOOKUP(A100,Seguros!$B$6:$F$26,3,1),0)</f>
        <v>0</v>
      </c>
      <c r="D100" s="3">
        <f>+IF(A100&lt;=Front!$B$7,(VLOOKUP(A100,Seguros!$B$6:$F$26,5,1)/1000000)*VLOOKUP(A100,Seguros!$B$6:$F$26,4,1),0)</f>
        <v>0</v>
      </c>
      <c r="E100" s="3">
        <f t="shared" si="9"/>
        <v>0</v>
      </c>
      <c r="F100" s="3">
        <f t="shared" si="10"/>
        <v>0</v>
      </c>
      <c r="G100" s="3">
        <f t="shared" si="11"/>
        <v>0</v>
      </c>
      <c r="H100" s="3">
        <f t="shared" si="12"/>
        <v>0</v>
      </c>
      <c r="I100" s="3">
        <f>+K99*Front!$B$6</f>
        <v>0</v>
      </c>
      <c r="J100" s="3">
        <f t="shared" si="13"/>
        <v>0</v>
      </c>
      <c r="K100" s="3">
        <f t="shared" si="14"/>
        <v>0</v>
      </c>
      <c r="L100" s="16">
        <f t="shared" si="15"/>
        <v>48026</v>
      </c>
      <c r="M100" s="5">
        <f t="shared" si="8"/>
        <v>2031</v>
      </c>
    </row>
    <row r="101" spans="1:13" x14ac:dyDescent="0.3">
      <c r="A101" s="2">
        <v>96</v>
      </c>
      <c r="B101" s="3">
        <f>+IF(A101&lt;=Front!$B$7,Calculos!$B$1,0)</f>
        <v>0</v>
      </c>
      <c r="C101" s="3">
        <f>+IF(A101&lt;=Front!$B$7,(K100/1000000)*VLOOKUP(A101,Seguros!$B$6:$F$26,3,1),0)</f>
        <v>0</v>
      </c>
      <c r="D101" s="3">
        <f>+IF(A101&lt;=Front!$B$7,(VLOOKUP(A101,Seguros!$B$6:$F$26,5,1)/1000000)*VLOOKUP(A101,Seguros!$B$6:$F$26,4,1),0)</f>
        <v>0</v>
      </c>
      <c r="E101" s="3">
        <f t="shared" si="9"/>
        <v>0</v>
      </c>
      <c r="F101" s="3">
        <f t="shared" si="10"/>
        <v>0</v>
      </c>
      <c r="G101" s="3">
        <f t="shared" si="11"/>
        <v>0</v>
      </c>
      <c r="H101" s="3">
        <f t="shared" si="12"/>
        <v>0</v>
      </c>
      <c r="I101" s="3">
        <f>+K100*Front!$B$6</f>
        <v>0</v>
      </c>
      <c r="J101" s="3">
        <f t="shared" si="13"/>
        <v>0</v>
      </c>
      <c r="K101" s="3">
        <f t="shared" si="14"/>
        <v>0</v>
      </c>
      <c r="L101" s="16">
        <f t="shared" si="15"/>
        <v>48056</v>
      </c>
      <c r="M101" s="5">
        <f t="shared" si="8"/>
        <v>2031</v>
      </c>
    </row>
    <row r="102" spans="1:13" x14ac:dyDescent="0.3">
      <c r="A102" s="2">
        <v>97</v>
      </c>
      <c r="B102" s="3">
        <f>+IF(A102&lt;=Front!$B$7,Calculos!$B$1,0)</f>
        <v>0</v>
      </c>
      <c r="C102" s="3">
        <f>+IF(A102&lt;=Front!$B$7,(K101/1000000)*VLOOKUP(A102,Seguros!$B$6:$F$26,3,1),0)</f>
        <v>0</v>
      </c>
      <c r="D102" s="3">
        <f>+IF(A102&lt;=Front!$B$7,(VLOOKUP(A102,Seguros!$B$6:$F$26,5,1)/1000000)*VLOOKUP(A102,Seguros!$B$6:$F$26,4,1),0)</f>
        <v>0</v>
      </c>
      <c r="E102" s="3">
        <f t="shared" si="9"/>
        <v>0</v>
      </c>
      <c r="F102" s="3">
        <f t="shared" si="10"/>
        <v>0</v>
      </c>
      <c r="G102" s="3">
        <f t="shared" si="11"/>
        <v>0</v>
      </c>
      <c r="H102" s="3">
        <f t="shared" si="12"/>
        <v>0</v>
      </c>
      <c r="I102" s="3">
        <f>+K101*Front!$B$6</f>
        <v>0</v>
      </c>
      <c r="J102" s="3">
        <f t="shared" si="13"/>
        <v>0</v>
      </c>
      <c r="K102" s="3">
        <f t="shared" si="14"/>
        <v>0</v>
      </c>
      <c r="L102" s="16">
        <f t="shared" si="15"/>
        <v>48087</v>
      </c>
      <c r="M102" s="5">
        <f t="shared" si="8"/>
        <v>2031</v>
      </c>
    </row>
    <row r="103" spans="1:13" x14ac:dyDescent="0.3">
      <c r="A103" s="2">
        <v>98</v>
      </c>
      <c r="B103" s="3">
        <f>+IF(A103&lt;=Front!$B$7,Calculos!$B$1,0)</f>
        <v>0</v>
      </c>
      <c r="C103" s="3">
        <f>+IF(A103&lt;=Front!$B$7,(K102/1000000)*VLOOKUP(A103,Seguros!$B$6:$F$26,3,1),0)</f>
        <v>0</v>
      </c>
      <c r="D103" s="3">
        <f>+IF(A103&lt;=Front!$B$7,(VLOOKUP(A103,Seguros!$B$6:$F$26,5,1)/1000000)*VLOOKUP(A103,Seguros!$B$6:$F$26,4,1),0)</f>
        <v>0</v>
      </c>
      <c r="E103" s="3">
        <f t="shared" si="9"/>
        <v>0</v>
      </c>
      <c r="F103" s="3">
        <f t="shared" si="10"/>
        <v>0</v>
      </c>
      <c r="G103" s="3">
        <f t="shared" si="11"/>
        <v>0</v>
      </c>
      <c r="H103" s="3">
        <f t="shared" si="12"/>
        <v>0</v>
      </c>
      <c r="I103" s="3">
        <f>+K102*Front!$B$6</f>
        <v>0</v>
      </c>
      <c r="J103" s="3">
        <f t="shared" si="13"/>
        <v>0</v>
      </c>
      <c r="K103" s="3">
        <f t="shared" si="14"/>
        <v>0</v>
      </c>
      <c r="L103" s="16">
        <f t="shared" si="15"/>
        <v>48118</v>
      </c>
      <c r="M103" s="5">
        <f t="shared" si="8"/>
        <v>2031</v>
      </c>
    </row>
    <row r="104" spans="1:13" x14ac:dyDescent="0.3">
      <c r="A104" s="2">
        <v>99</v>
      </c>
      <c r="B104" s="3">
        <f>+IF(A104&lt;=Front!$B$7,Calculos!$B$1,0)</f>
        <v>0</v>
      </c>
      <c r="C104" s="3">
        <f>+IF(A104&lt;=Front!$B$7,(K103/1000000)*VLOOKUP(A104,Seguros!$B$6:$F$26,3,1),0)</f>
        <v>0</v>
      </c>
      <c r="D104" s="3">
        <f>+IF(A104&lt;=Front!$B$7,(VLOOKUP(A104,Seguros!$B$6:$F$26,5,1)/1000000)*VLOOKUP(A104,Seguros!$B$6:$F$26,4,1),0)</f>
        <v>0</v>
      </c>
      <c r="E104" s="3">
        <f t="shared" si="9"/>
        <v>0</v>
      </c>
      <c r="F104" s="3">
        <f t="shared" si="10"/>
        <v>0</v>
      </c>
      <c r="G104" s="3">
        <f t="shared" si="11"/>
        <v>0</v>
      </c>
      <c r="H104" s="3">
        <f t="shared" si="12"/>
        <v>0</v>
      </c>
      <c r="I104" s="3">
        <f>+K103*Front!$B$6</f>
        <v>0</v>
      </c>
      <c r="J104" s="3">
        <f t="shared" si="13"/>
        <v>0</v>
      </c>
      <c r="K104" s="3">
        <f t="shared" si="14"/>
        <v>0</v>
      </c>
      <c r="L104" s="16">
        <f t="shared" si="15"/>
        <v>48148</v>
      </c>
      <c r="M104" s="5">
        <f t="shared" si="8"/>
        <v>2031</v>
      </c>
    </row>
    <row r="105" spans="1:13" x14ac:dyDescent="0.3">
      <c r="A105" s="2">
        <v>100</v>
      </c>
      <c r="B105" s="3">
        <f>+IF(A105&lt;=Front!$B$7,Calculos!$B$1,0)</f>
        <v>0</v>
      </c>
      <c r="C105" s="3">
        <f>+IF(A105&lt;=Front!$B$7,(K104/1000000)*VLOOKUP(A105,Seguros!$B$6:$F$26,3,1),0)</f>
        <v>0</v>
      </c>
      <c r="D105" s="3">
        <f>+IF(A105&lt;=Front!$B$7,(VLOOKUP(A105,Seguros!$B$6:$F$26,5,1)/1000000)*VLOOKUP(A105,Seguros!$B$6:$F$26,4,1),0)</f>
        <v>0</v>
      </c>
      <c r="E105" s="3">
        <f t="shared" si="9"/>
        <v>0</v>
      </c>
      <c r="F105" s="3">
        <f t="shared" si="10"/>
        <v>0</v>
      </c>
      <c r="G105" s="3">
        <f t="shared" si="11"/>
        <v>0</v>
      </c>
      <c r="H105" s="3">
        <f t="shared" si="12"/>
        <v>0</v>
      </c>
      <c r="I105" s="3">
        <f>+K104*Front!$B$6</f>
        <v>0</v>
      </c>
      <c r="J105" s="3">
        <f t="shared" si="13"/>
        <v>0</v>
      </c>
      <c r="K105" s="3">
        <f t="shared" si="14"/>
        <v>0</v>
      </c>
      <c r="L105" s="16">
        <f t="shared" si="15"/>
        <v>48179</v>
      </c>
      <c r="M105" s="5">
        <f t="shared" si="8"/>
        <v>2031</v>
      </c>
    </row>
    <row r="106" spans="1:13" x14ac:dyDescent="0.3">
      <c r="A106" s="2">
        <v>101</v>
      </c>
      <c r="B106" s="3">
        <f>+IF(A106&lt;=Front!$B$7,Calculos!$B$1,0)</f>
        <v>0</v>
      </c>
      <c r="C106" s="3">
        <f>+IF(A106&lt;=Front!$B$7,(K105/1000000)*VLOOKUP(A106,Seguros!$B$6:$F$26,3,1),0)</f>
        <v>0</v>
      </c>
      <c r="D106" s="3">
        <f>+IF(A106&lt;=Front!$B$7,(VLOOKUP(A106,Seguros!$B$6:$F$26,5,1)/1000000)*VLOOKUP(A106,Seguros!$B$6:$F$26,4,1),0)</f>
        <v>0</v>
      </c>
      <c r="E106" s="3">
        <f t="shared" si="9"/>
        <v>0</v>
      </c>
      <c r="F106" s="3">
        <f t="shared" si="10"/>
        <v>0</v>
      </c>
      <c r="G106" s="3">
        <f t="shared" si="11"/>
        <v>0</v>
      </c>
      <c r="H106" s="3">
        <f t="shared" si="12"/>
        <v>0</v>
      </c>
      <c r="I106" s="3">
        <f>+K105*Front!$B$6</f>
        <v>0</v>
      </c>
      <c r="J106" s="3">
        <f t="shared" si="13"/>
        <v>0</v>
      </c>
      <c r="K106" s="3">
        <f t="shared" si="14"/>
        <v>0</v>
      </c>
      <c r="L106" s="16">
        <f t="shared" si="15"/>
        <v>48209</v>
      </c>
      <c r="M106" s="5">
        <f t="shared" si="8"/>
        <v>2031</v>
      </c>
    </row>
    <row r="107" spans="1:13" x14ac:dyDescent="0.3">
      <c r="A107" s="2">
        <v>102</v>
      </c>
      <c r="B107" s="3">
        <f>+IF(A107&lt;=Front!$B$7,Calculos!$B$1,0)</f>
        <v>0</v>
      </c>
      <c r="C107" s="3">
        <f>+IF(A107&lt;=Front!$B$7,(K106/1000000)*VLOOKUP(A107,Seguros!$B$6:$F$26,3,1),0)</f>
        <v>0</v>
      </c>
      <c r="D107" s="3">
        <f>+IF(A107&lt;=Front!$B$7,(VLOOKUP(A107,Seguros!$B$6:$F$26,5,1)/1000000)*VLOOKUP(A107,Seguros!$B$6:$F$26,4,1),0)</f>
        <v>0</v>
      </c>
      <c r="E107" s="3">
        <f t="shared" si="9"/>
        <v>0</v>
      </c>
      <c r="F107" s="3">
        <f t="shared" si="10"/>
        <v>0</v>
      </c>
      <c r="G107" s="3">
        <f t="shared" si="11"/>
        <v>0</v>
      </c>
      <c r="H107" s="3">
        <f t="shared" si="12"/>
        <v>0</v>
      </c>
      <c r="I107" s="3">
        <f>+K106*Front!$B$6</f>
        <v>0</v>
      </c>
      <c r="J107" s="3">
        <f t="shared" si="13"/>
        <v>0</v>
      </c>
      <c r="K107" s="3">
        <f t="shared" si="14"/>
        <v>0</v>
      </c>
      <c r="L107" s="16">
        <f t="shared" si="15"/>
        <v>48240</v>
      </c>
      <c r="M107" s="5">
        <f t="shared" si="8"/>
        <v>2032</v>
      </c>
    </row>
    <row r="108" spans="1:13" x14ac:dyDescent="0.3">
      <c r="A108" s="2">
        <v>103</v>
      </c>
      <c r="B108" s="3">
        <f>+IF(A108&lt;=Front!$B$7,Calculos!$B$1,0)</f>
        <v>0</v>
      </c>
      <c r="C108" s="3">
        <f>+IF(A108&lt;=Front!$B$7,(K107/1000000)*VLOOKUP(A108,Seguros!$B$6:$F$26,3,1),0)</f>
        <v>0</v>
      </c>
      <c r="D108" s="3">
        <f>+IF(A108&lt;=Front!$B$7,(VLOOKUP(A108,Seguros!$B$6:$F$26,5,1)/1000000)*VLOOKUP(A108,Seguros!$B$6:$F$26,4,1),0)</f>
        <v>0</v>
      </c>
      <c r="E108" s="3">
        <f t="shared" si="9"/>
        <v>0</v>
      </c>
      <c r="F108" s="3">
        <f t="shared" si="10"/>
        <v>0</v>
      </c>
      <c r="G108" s="3">
        <f t="shared" si="11"/>
        <v>0</v>
      </c>
      <c r="H108" s="3">
        <f t="shared" si="12"/>
        <v>0</v>
      </c>
      <c r="I108" s="3">
        <f>+K107*Front!$B$6</f>
        <v>0</v>
      </c>
      <c r="J108" s="3">
        <f t="shared" si="13"/>
        <v>0</v>
      </c>
      <c r="K108" s="3">
        <f t="shared" si="14"/>
        <v>0</v>
      </c>
      <c r="L108" s="16">
        <f t="shared" si="15"/>
        <v>48271</v>
      </c>
      <c r="M108" s="5">
        <f t="shared" si="8"/>
        <v>2032</v>
      </c>
    </row>
    <row r="109" spans="1:13" x14ac:dyDescent="0.3">
      <c r="A109" s="2">
        <v>104</v>
      </c>
      <c r="B109" s="3">
        <f>+IF(A109&lt;=Front!$B$7,Calculos!$B$1,0)</f>
        <v>0</v>
      </c>
      <c r="C109" s="3">
        <f>+IF(A109&lt;=Front!$B$7,(K108/1000000)*VLOOKUP(A109,Seguros!$B$6:$F$26,3,1),0)</f>
        <v>0</v>
      </c>
      <c r="D109" s="3">
        <f>+IF(A109&lt;=Front!$B$7,(VLOOKUP(A109,Seguros!$B$6:$F$26,5,1)/1000000)*VLOOKUP(A109,Seguros!$B$6:$F$26,4,1),0)</f>
        <v>0</v>
      </c>
      <c r="E109" s="3">
        <f t="shared" si="9"/>
        <v>0</v>
      </c>
      <c r="F109" s="3">
        <f t="shared" si="10"/>
        <v>0</v>
      </c>
      <c r="G109" s="3">
        <f t="shared" si="11"/>
        <v>0</v>
      </c>
      <c r="H109" s="3">
        <f t="shared" si="12"/>
        <v>0</v>
      </c>
      <c r="I109" s="3">
        <f>+K108*Front!$B$6</f>
        <v>0</v>
      </c>
      <c r="J109" s="3">
        <f t="shared" si="13"/>
        <v>0</v>
      </c>
      <c r="K109" s="3">
        <f t="shared" si="14"/>
        <v>0</v>
      </c>
      <c r="L109" s="16">
        <f t="shared" si="15"/>
        <v>48300</v>
      </c>
      <c r="M109" s="5">
        <f t="shared" si="8"/>
        <v>2032</v>
      </c>
    </row>
    <row r="110" spans="1:13" x14ac:dyDescent="0.3">
      <c r="A110" s="2">
        <v>105</v>
      </c>
      <c r="B110" s="3">
        <f>+IF(A110&lt;=Front!$B$7,Calculos!$B$1,0)</f>
        <v>0</v>
      </c>
      <c r="C110" s="3">
        <f>+IF(A110&lt;=Front!$B$7,(K109/1000000)*VLOOKUP(A110,Seguros!$B$6:$F$26,3,1),0)</f>
        <v>0</v>
      </c>
      <c r="D110" s="3">
        <f>+IF(A110&lt;=Front!$B$7,(VLOOKUP(A110,Seguros!$B$6:$F$26,5,1)/1000000)*VLOOKUP(A110,Seguros!$B$6:$F$26,4,1),0)</f>
        <v>0</v>
      </c>
      <c r="E110" s="3">
        <f t="shared" si="9"/>
        <v>0</v>
      </c>
      <c r="F110" s="3">
        <f t="shared" si="10"/>
        <v>0</v>
      </c>
      <c r="G110" s="3">
        <f t="shared" si="11"/>
        <v>0</v>
      </c>
      <c r="H110" s="3">
        <f t="shared" si="12"/>
        <v>0</v>
      </c>
      <c r="I110" s="3">
        <f>+K109*Front!$B$6</f>
        <v>0</v>
      </c>
      <c r="J110" s="3">
        <f t="shared" si="13"/>
        <v>0</v>
      </c>
      <c r="K110" s="3">
        <f t="shared" si="14"/>
        <v>0</v>
      </c>
      <c r="L110" s="16">
        <f t="shared" si="15"/>
        <v>48331</v>
      </c>
      <c r="M110" s="5">
        <f t="shared" si="8"/>
        <v>2032</v>
      </c>
    </row>
    <row r="111" spans="1:13" x14ac:dyDescent="0.3">
      <c r="A111" s="2">
        <v>106</v>
      </c>
      <c r="B111" s="3">
        <f>+IF(A111&lt;=Front!$B$7,Calculos!$B$1,0)</f>
        <v>0</v>
      </c>
      <c r="C111" s="3">
        <f>+IF(A111&lt;=Front!$B$7,(K110/1000000)*VLOOKUP(A111,Seguros!$B$6:$F$26,3,1),0)</f>
        <v>0</v>
      </c>
      <c r="D111" s="3">
        <f>+IF(A111&lt;=Front!$B$7,(VLOOKUP(A111,Seguros!$B$6:$F$26,5,1)/1000000)*VLOOKUP(A111,Seguros!$B$6:$F$26,4,1),0)</f>
        <v>0</v>
      </c>
      <c r="E111" s="3">
        <f t="shared" si="9"/>
        <v>0</v>
      </c>
      <c r="F111" s="3">
        <f t="shared" si="10"/>
        <v>0</v>
      </c>
      <c r="G111" s="3">
        <f t="shared" si="11"/>
        <v>0</v>
      </c>
      <c r="H111" s="3">
        <f t="shared" si="12"/>
        <v>0</v>
      </c>
      <c r="I111" s="3">
        <f>+K110*Front!$B$6</f>
        <v>0</v>
      </c>
      <c r="J111" s="3">
        <f t="shared" si="13"/>
        <v>0</v>
      </c>
      <c r="K111" s="3">
        <f t="shared" si="14"/>
        <v>0</v>
      </c>
      <c r="L111" s="16">
        <f t="shared" si="15"/>
        <v>48361</v>
      </c>
      <c r="M111" s="5">
        <f t="shared" si="8"/>
        <v>2032</v>
      </c>
    </row>
    <row r="112" spans="1:13" x14ac:dyDescent="0.3">
      <c r="A112" s="2">
        <v>107</v>
      </c>
      <c r="B112" s="3">
        <f>+IF(A112&lt;=Front!$B$7,Calculos!$B$1,0)</f>
        <v>0</v>
      </c>
      <c r="C112" s="3">
        <f>+IF(A112&lt;=Front!$B$7,(K111/1000000)*VLOOKUP(A112,Seguros!$B$6:$F$26,3,1),0)</f>
        <v>0</v>
      </c>
      <c r="D112" s="3">
        <f>+IF(A112&lt;=Front!$B$7,(VLOOKUP(A112,Seguros!$B$6:$F$26,5,1)/1000000)*VLOOKUP(A112,Seguros!$B$6:$F$26,4,1),0)</f>
        <v>0</v>
      </c>
      <c r="E112" s="3">
        <f t="shared" si="9"/>
        <v>0</v>
      </c>
      <c r="F112" s="3">
        <f t="shared" si="10"/>
        <v>0</v>
      </c>
      <c r="G112" s="3">
        <f t="shared" si="11"/>
        <v>0</v>
      </c>
      <c r="H112" s="3">
        <f t="shared" si="12"/>
        <v>0</v>
      </c>
      <c r="I112" s="3">
        <f>+K111*Front!$B$6</f>
        <v>0</v>
      </c>
      <c r="J112" s="3">
        <f t="shared" si="13"/>
        <v>0</v>
      </c>
      <c r="K112" s="3">
        <f t="shared" si="14"/>
        <v>0</v>
      </c>
      <c r="L112" s="16">
        <f t="shared" si="15"/>
        <v>48392</v>
      </c>
      <c r="M112" s="5">
        <f t="shared" si="8"/>
        <v>2032</v>
      </c>
    </row>
    <row r="113" spans="1:13" x14ac:dyDescent="0.3">
      <c r="A113" s="2">
        <v>108</v>
      </c>
      <c r="B113" s="3">
        <f>+IF(A113&lt;=Front!$B$7,Calculos!$B$1,0)</f>
        <v>0</v>
      </c>
      <c r="C113" s="3">
        <f>+IF(A113&lt;=Front!$B$7,(K112/1000000)*VLOOKUP(A113,Seguros!$B$6:$F$26,3,1),0)</f>
        <v>0</v>
      </c>
      <c r="D113" s="3">
        <f>+IF(A113&lt;=Front!$B$7,(VLOOKUP(A113,Seguros!$B$6:$F$26,5,1)/1000000)*VLOOKUP(A113,Seguros!$B$6:$F$26,4,1),0)</f>
        <v>0</v>
      </c>
      <c r="E113" s="3">
        <f t="shared" si="9"/>
        <v>0</v>
      </c>
      <c r="F113" s="3">
        <f t="shared" si="10"/>
        <v>0</v>
      </c>
      <c r="G113" s="3">
        <f t="shared" si="11"/>
        <v>0</v>
      </c>
      <c r="H113" s="3">
        <f t="shared" si="12"/>
        <v>0</v>
      </c>
      <c r="I113" s="3">
        <f>+K112*Front!$B$6</f>
        <v>0</v>
      </c>
      <c r="J113" s="3">
        <f t="shared" si="13"/>
        <v>0</v>
      </c>
      <c r="K113" s="3">
        <f t="shared" si="14"/>
        <v>0</v>
      </c>
      <c r="L113" s="16">
        <f t="shared" si="15"/>
        <v>48422</v>
      </c>
      <c r="M113" s="5">
        <f t="shared" si="8"/>
        <v>2032</v>
      </c>
    </row>
    <row r="114" spans="1:13" x14ac:dyDescent="0.3">
      <c r="A114" s="2">
        <v>109</v>
      </c>
      <c r="B114" s="3">
        <f>+IF(A114&lt;=Front!$B$7,Calculos!$B$1,0)</f>
        <v>0</v>
      </c>
      <c r="C114" s="3">
        <f>+IF(A114&lt;=Front!$B$7,(K113/1000000)*VLOOKUP(A114,Seguros!$B$6:$F$26,3,1),0)</f>
        <v>0</v>
      </c>
      <c r="D114" s="3">
        <f>+IF(A114&lt;=Front!$B$7,(VLOOKUP(A114,Seguros!$B$6:$F$26,5,1)/1000000)*VLOOKUP(A114,Seguros!$B$6:$F$26,4,1),0)</f>
        <v>0</v>
      </c>
      <c r="E114" s="3">
        <f t="shared" si="9"/>
        <v>0</v>
      </c>
      <c r="F114" s="3">
        <f t="shared" si="10"/>
        <v>0</v>
      </c>
      <c r="G114" s="3">
        <f t="shared" si="11"/>
        <v>0</v>
      </c>
      <c r="H114" s="3">
        <f t="shared" si="12"/>
        <v>0</v>
      </c>
      <c r="I114" s="3">
        <f>+K113*Front!$B$6</f>
        <v>0</v>
      </c>
      <c r="J114" s="3">
        <f t="shared" si="13"/>
        <v>0</v>
      </c>
      <c r="K114" s="3">
        <f t="shared" si="14"/>
        <v>0</v>
      </c>
      <c r="L114" s="16">
        <f t="shared" si="15"/>
        <v>48453</v>
      </c>
      <c r="M114" s="5">
        <f t="shared" si="8"/>
        <v>2032</v>
      </c>
    </row>
    <row r="115" spans="1:13" x14ac:dyDescent="0.3">
      <c r="A115" s="2">
        <v>110</v>
      </c>
      <c r="B115" s="3">
        <f>+IF(A115&lt;=Front!$B$7,Calculos!$B$1,0)</f>
        <v>0</v>
      </c>
      <c r="C115" s="3">
        <f>+IF(A115&lt;=Front!$B$7,(K114/1000000)*VLOOKUP(A115,Seguros!$B$6:$F$26,3,1),0)</f>
        <v>0</v>
      </c>
      <c r="D115" s="3">
        <f>+IF(A115&lt;=Front!$B$7,(VLOOKUP(A115,Seguros!$B$6:$F$26,5,1)/1000000)*VLOOKUP(A115,Seguros!$B$6:$F$26,4,1),0)</f>
        <v>0</v>
      </c>
      <c r="E115" s="3">
        <f t="shared" si="9"/>
        <v>0</v>
      </c>
      <c r="F115" s="3">
        <f t="shared" si="10"/>
        <v>0</v>
      </c>
      <c r="G115" s="3">
        <f t="shared" si="11"/>
        <v>0</v>
      </c>
      <c r="H115" s="3">
        <f t="shared" si="12"/>
        <v>0</v>
      </c>
      <c r="I115" s="3">
        <f>+K114*Front!$B$6</f>
        <v>0</v>
      </c>
      <c r="J115" s="3">
        <f t="shared" si="13"/>
        <v>0</v>
      </c>
      <c r="K115" s="3">
        <f t="shared" si="14"/>
        <v>0</v>
      </c>
      <c r="L115" s="16">
        <f t="shared" si="15"/>
        <v>48484</v>
      </c>
      <c r="M115" s="5">
        <f t="shared" si="8"/>
        <v>2032</v>
      </c>
    </row>
    <row r="116" spans="1:13" x14ac:dyDescent="0.3">
      <c r="A116" s="2">
        <v>111</v>
      </c>
      <c r="B116" s="3">
        <f>+IF(A116&lt;=Front!$B$7,Calculos!$B$1,0)</f>
        <v>0</v>
      </c>
      <c r="C116" s="3">
        <f>+IF(A116&lt;=Front!$B$7,(K115/1000000)*VLOOKUP(A116,Seguros!$B$6:$F$26,3,1),0)</f>
        <v>0</v>
      </c>
      <c r="D116" s="3">
        <f>+IF(A116&lt;=Front!$B$7,(VLOOKUP(A116,Seguros!$B$6:$F$26,5,1)/1000000)*VLOOKUP(A116,Seguros!$B$6:$F$26,4,1),0)</f>
        <v>0</v>
      </c>
      <c r="E116" s="3">
        <f t="shared" si="9"/>
        <v>0</v>
      </c>
      <c r="F116" s="3">
        <f t="shared" si="10"/>
        <v>0</v>
      </c>
      <c r="G116" s="3">
        <f t="shared" si="11"/>
        <v>0</v>
      </c>
      <c r="H116" s="3">
        <f t="shared" si="12"/>
        <v>0</v>
      </c>
      <c r="I116" s="3">
        <f>+K115*Front!$B$6</f>
        <v>0</v>
      </c>
      <c r="J116" s="3">
        <f t="shared" si="13"/>
        <v>0</v>
      </c>
      <c r="K116" s="3">
        <f t="shared" si="14"/>
        <v>0</v>
      </c>
      <c r="L116" s="16">
        <f t="shared" si="15"/>
        <v>48514</v>
      </c>
      <c r="M116" s="5">
        <f t="shared" si="8"/>
        <v>2032</v>
      </c>
    </row>
    <row r="117" spans="1:13" x14ac:dyDescent="0.3">
      <c r="A117" s="2">
        <v>112</v>
      </c>
      <c r="B117" s="3">
        <f>+IF(A117&lt;=Front!$B$7,Calculos!$B$1,0)</f>
        <v>0</v>
      </c>
      <c r="C117" s="3">
        <f>+IF(A117&lt;=Front!$B$7,(K116/1000000)*VLOOKUP(A117,Seguros!$B$6:$F$26,3,1),0)</f>
        <v>0</v>
      </c>
      <c r="D117" s="3">
        <f>+IF(A117&lt;=Front!$B$7,(VLOOKUP(A117,Seguros!$B$6:$F$26,5,1)/1000000)*VLOOKUP(A117,Seguros!$B$6:$F$26,4,1),0)</f>
        <v>0</v>
      </c>
      <c r="E117" s="3">
        <f t="shared" si="9"/>
        <v>0</v>
      </c>
      <c r="F117" s="3">
        <f t="shared" si="10"/>
        <v>0</v>
      </c>
      <c r="G117" s="3">
        <f t="shared" si="11"/>
        <v>0</v>
      </c>
      <c r="H117" s="3">
        <f t="shared" si="12"/>
        <v>0</v>
      </c>
      <c r="I117" s="3">
        <f>+K116*Front!$B$6</f>
        <v>0</v>
      </c>
      <c r="J117" s="3">
        <f t="shared" si="13"/>
        <v>0</v>
      </c>
      <c r="K117" s="3">
        <f t="shared" si="14"/>
        <v>0</v>
      </c>
      <c r="L117" s="16">
        <f t="shared" si="15"/>
        <v>48545</v>
      </c>
      <c r="M117" s="5">
        <f t="shared" si="8"/>
        <v>2032</v>
      </c>
    </row>
    <row r="118" spans="1:13" x14ac:dyDescent="0.3">
      <c r="A118" s="2">
        <v>113</v>
      </c>
      <c r="B118" s="3">
        <f>+IF(A118&lt;=Front!$B$7,Calculos!$B$1,0)</f>
        <v>0</v>
      </c>
      <c r="C118" s="3">
        <f>+IF(A118&lt;=Front!$B$7,(K117/1000000)*VLOOKUP(A118,Seguros!$B$6:$F$26,3,1),0)</f>
        <v>0</v>
      </c>
      <c r="D118" s="3">
        <f>+IF(A118&lt;=Front!$B$7,(VLOOKUP(A118,Seguros!$B$6:$F$26,5,1)/1000000)*VLOOKUP(A118,Seguros!$B$6:$F$26,4,1),0)</f>
        <v>0</v>
      </c>
      <c r="E118" s="3">
        <f t="shared" si="9"/>
        <v>0</v>
      </c>
      <c r="F118" s="3">
        <f t="shared" si="10"/>
        <v>0</v>
      </c>
      <c r="G118" s="3">
        <f t="shared" si="11"/>
        <v>0</v>
      </c>
      <c r="H118" s="3">
        <f t="shared" si="12"/>
        <v>0</v>
      </c>
      <c r="I118" s="3">
        <f>+K117*Front!$B$6</f>
        <v>0</v>
      </c>
      <c r="J118" s="3">
        <f t="shared" si="13"/>
        <v>0</v>
      </c>
      <c r="K118" s="3">
        <f t="shared" si="14"/>
        <v>0</v>
      </c>
      <c r="L118" s="16">
        <f t="shared" si="15"/>
        <v>48575</v>
      </c>
      <c r="M118" s="5">
        <f t="shared" si="8"/>
        <v>2032</v>
      </c>
    </row>
    <row r="119" spans="1:13" x14ac:dyDescent="0.3">
      <c r="A119" s="2">
        <v>114</v>
      </c>
      <c r="B119" s="3">
        <f>+IF(A119&lt;=Front!$B$7,Calculos!$B$1,0)</f>
        <v>0</v>
      </c>
      <c r="C119" s="3">
        <f>+IF(A119&lt;=Front!$B$7,(K118/1000000)*VLOOKUP(A119,Seguros!$B$6:$F$26,3,1),0)</f>
        <v>0</v>
      </c>
      <c r="D119" s="3">
        <f>+IF(A119&lt;=Front!$B$7,(VLOOKUP(A119,Seguros!$B$6:$F$26,5,1)/1000000)*VLOOKUP(A119,Seguros!$B$6:$F$26,4,1),0)</f>
        <v>0</v>
      </c>
      <c r="E119" s="3">
        <f t="shared" si="9"/>
        <v>0</v>
      </c>
      <c r="F119" s="3">
        <f t="shared" si="10"/>
        <v>0</v>
      </c>
      <c r="G119" s="3">
        <f t="shared" si="11"/>
        <v>0</v>
      </c>
      <c r="H119" s="3">
        <f t="shared" si="12"/>
        <v>0</v>
      </c>
      <c r="I119" s="3">
        <f>+K118*Front!$B$6</f>
        <v>0</v>
      </c>
      <c r="J119" s="3">
        <f t="shared" si="13"/>
        <v>0</v>
      </c>
      <c r="K119" s="3">
        <f t="shared" si="14"/>
        <v>0</v>
      </c>
      <c r="L119" s="16">
        <f t="shared" si="15"/>
        <v>48606</v>
      </c>
      <c r="M119" s="5">
        <f t="shared" si="8"/>
        <v>2033</v>
      </c>
    </row>
    <row r="120" spans="1:13" x14ac:dyDescent="0.3">
      <c r="A120" s="2">
        <v>115</v>
      </c>
      <c r="B120" s="3">
        <f>+IF(A120&lt;=Front!$B$7,Calculos!$B$1,0)</f>
        <v>0</v>
      </c>
      <c r="C120" s="3">
        <f>+IF(A120&lt;=Front!$B$7,(K119/1000000)*VLOOKUP(A120,Seguros!$B$6:$F$26,3,1),0)</f>
        <v>0</v>
      </c>
      <c r="D120" s="3">
        <f>+IF(A120&lt;=Front!$B$7,(VLOOKUP(A120,Seguros!$B$6:$F$26,5,1)/1000000)*VLOOKUP(A120,Seguros!$B$6:$F$26,4,1),0)</f>
        <v>0</v>
      </c>
      <c r="E120" s="3">
        <f t="shared" si="9"/>
        <v>0</v>
      </c>
      <c r="F120" s="3">
        <f t="shared" si="10"/>
        <v>0</v>
      </c>
      <c r="G120" s="3">
        <f t="shared" si="11"/>
        <v>0</v>
      </c>
      <c r="H120" s="3">
        <f t="shared" si="12"/>
        <v>0</v>
      </c>
      <c r="I120" s="3">
        <f>+K119*Front!$B$6</f>
        <v>0</v>
      </c>
      <c r="J120" s="3">
        <f t="shared" si="13"/>
        <v>0</v>
      </c>
      <c r="K120" s="3">
        <f t="shared" si="14"/>
        <v>0</v>
      </c>
      <c r="L120" s="16">
        <f t="shared" si="15"/>
        <v>48637</v>
      </c>
      <c r="M120" s="5">
        <f t="shared" si="8"/>
        <v>2033</v>
      </c>
    </row>
    <row r="121" spans="1:13" x14ac:dyDescent="0.3">
      <c r="A121" s="2">
        <v>116</v>
      </c>
      <c r="B121" s="3">
        <f>+IF(A121&lt;=Front!$B$7,Calculos!$B$1,0)</f>
        <v>0</v>
      </c>
      <c r="C121" s="3">
        <f>+IF(A121&lt;=Front!$B$7,(K120/1000000)*VLOOKUP(A121,Seguros!$B$6:$F$26,3,1),0)</f>
        <v>0</v>
      </c>
      <c r="D121" s="3">
        <f>+IF(A121&lt;=Front!$B$7,(VLOOKUP(A121,Seguros!$B$6:$F$26,5,1)/1000000)*VLOOKUP(A121,Seguros!$B$6:$F$26,4,1),0)</f>
        <v>0</v>
      </c>
      <c r="E121" s="3">
        <f t="shared" si="9"/>
        <v>0</v>
      </c>
      <c r="F121" s="3">
        <f t="shared" si="10"/>
        <v>0</v>
      </c>
      <c r="G121" s="3">
        <f t="shared" si="11"/>
        <v>0</v>
      </c>
      <c r="H121" s="3">
        <f t="shared" si="12"/>
        <v>0</v>
      </c>
      <c r="I121" s="3">
        <f>+K120*Front!$B$6</f>
        <v>0</v>
      </c>
      <c r="J121" s="3">
        <f t="shared" si="13"/>
        <v>0</v>
      </c>
      <c r="K121" s="3">
        <f t="shared" si="14"/>
        <v>0</v>
      </c>
      <c r="L121" s="16">
        <f t="shared" si="15"/>
        <v>48665</v>
      </c>
      <c r="M121" s="5">
        <f t="shared" si="8"/>
        <v>2033</v>
      </c>
    </row>
    <row r="122" spans="1:13" x14ac:dyDescent="0.3">
      <c r="A122" s="2">
        <v>117</v>
      </c>
      <c r="B122" s="3">
        <f>+IF(A122&lt;=Front!$B$7,Calculos!$B$1,0)</f>
        <v>0</v>
      </c>
      <c r="C122" s="3">
        <f>+IF(A122&lt;=Front!$B$7,(K121/1000000)*VLOOKUP(A122,Seguros!$B$6:$F$26,3,1),0)</f>
        <v>0</v>
      </c>
      <c r="D122" s="3">
        <f>+IF(A122&lt;=Front!$B$7,(VLOOKUP(A122,Seguros!$B$6:$F$26,5,1)/1000000)*VLOOKUP(A122,Seguros!$B$6:$F$26,4,1),0)</f>
        <v>0</v>
      </c>
      <c r="E122" s="3">
        <f t="shared" si="9"/>
        <v>0</v>
      </c>
      <c r="F122" s="3">
        <f t="shared" si="10"/>
        <v>0</v>
      </c>
      <c r="G122" s="3">
        <f t="shared" si="11"/>
        <v>0</v>
      </c>
      <c r="H122" s="3">
        <f t="shared" si="12"/>
        <v>0</v>
      </c>
      <c r="I122" s="3">
        <f>+K121*Front!$B$6</f>
        <v>0</v>
      </c>
      <c r="J122" s="3">
        <f t="shared" si="13"/>
        <v>0</v>
      </c>
      <c r="K122" s="3">
        <f t="shared" si="14"/>
        <v>0</v>
      </c>
      <c r="L122" s="16">
        <f t="shared" si="15"/>
        <v>48696</v>
      </c>
      <c r="M122" s="5">
        <f t="shared" si="8"/>
        <v>2033</v>
      </c>
    </row>
    <row r="123" spans="1:13" x14ac:dyDescent="0.3">
      <c r="A123" s="2">
        <v>118</v>
      </c>
      <c r="B123" s="3">
        <f>+IF(A123&lt;=Front!$B$7,Calculos!$B$1,0)</f>
        <v>0</v>
      </c>
      <c r="C123" s="3">
        <f>+IF(A123&lt;=Front!$B$7,(K122/1000000)*VLOOKUP(A123,Seguros!$B$6:$F$26,3,1),0)</f>
        <v>0</v>
      </c>
      <c r="D123" s="3">
        <f>+IF(A123&lt;=Front!$B$7,(VLOOKUP(A123,Seguros!$B$6:$F$26,5,1)/1000000)*VLOOKUP(A123,Seguros!$B$6:$F$26,4,1),0)</f>
        <v>0</v>
      </c>
      <c r="E123" s="3">
        <f t="shared" si="9"/>
        <v>0</v>
      </c>
      <c r="F123" s="3">
        <f t="shared" si="10"/>
        <v>0</v>
      </c>
      <c r="G123" s="3">
        <f t="shared" si="11"/>
        <v>0</v>
      </c>
      <c r="H123" s="3">
        <f t="shared" si="12"/>
        <v>0</v>
      </c>
      <c r="I123" s="3">
        <f>+K122*Front!$B$6</f>
        <v>0</v>
      </c>
      <c r="J123" s="3">
        <f t="shared" si="13"/>
        <v>0</v>
      </c>
      <c r="K123" s="3">
        <f t="shared" si="14"/>
        <v>0</v>
      </c>
      <c r="L123" s="16">
        <f t="shared" si="15"/>
        <v>48726</v>
      </c>
      <c r="M123" s="5">
        <f t="shared" si="8"/>
        <v>2033</v>
      </c>
    </row>
    <row r="124" spans="1:13" x14ac:dyDescent="0.3">
      <c r="A124" s="2">
        <v>119</v>
      </c>
      <c r="B124" s="3">
        <f>+IF(A124&lt;=Front!$B$7,Calculos!$B$1,0)</f>
        <v>0</v>
      </c>
      <c r="C124" s="3">
        <f>+IF(A124&lt;=Front!$B$7,(K123/1000000)*VLOOKUP(A124,Seguros!$B$6:$F$26,3,1),0)</f>
        <v>0</v>
      </c>
      <c r="D124" s="3">
        <f>+IF(A124&lt;=Front!$B$7,(VLOOKUP(A124,Seguros!$B$6:$F$26,5,1)/1000000)*VLOOKUP(A124,Seguros!$B$6:$F$26,4,1),0)</f>
        <v>0</v>
      </c>
      <c r="E124" s="3">
        <f t="shared" si="9"/>
        <v>0</v>
      </c>
      <c r="F124" s="3">
        <f t="shared" si="10"/>
        <v>0</v>
      </c>
      <c r="G124" s="3">
        <f t="shared" si="11"/>
        <v>0</v>
      </c>
      <c r="H124" s="3">
        <f t="shared" si="12"/>
        <v>0</v>
      </c>
      <c r="I124" s="3">
        <f>+K123*Front!$B$6</f>
        <v>0</v>
      </c>
      <c r="J124" s="3">
        <f t="shared" si="13"/>
        <v>0</v>
      </c>
      <c r="K124" s="3">
        <f t="shared" si="14"/>
        <v>0</v>
      </c>
      <c r="L124" s="16">
        <f t="shared" si="15"/>
        <v>48757</v>
      </c>
      <c r="M124" s="5">
        <f t="shared" si="8"/>
        <v>2033</v>
      </c>
    </row>
    <row r="125" spans="1:13" x14ac:dyDescent="0.3">
      <c r="A125" s="2">
        <v>120</v>
      </c>
      <c r="B125" s="3">
        <f>+IF(A125&lt;=Front!$B$7,Calculos!$B$1,0)</f>
        <v>0</v>
      </c>
      <c r="C125" s="3">
        <f>+IF(A125&lt;=Front!$B$7,(K124/1000000)*VLOOKUP(A125,Seguros!$B$6:$F$26,3,1),0)</f>
        <v>0</v>
      </c>
      <c r="D125" s="3">
        <f>+IF(A125&lt;=Front!$B$7,(VLOOKUP(A125,Seguros!$B$6:$F$26,5,1)/1000000)*VLOOKUP(A125,Seguros!$B$6:$F$26,4,1),0)</f>
        <v>0</v>
      </c>
      <c r="E125" s="3">
        <f t="shared" si="9"/>
        <v>0</v>
      </c>
      <c r="F125" s="3">
        <f t="shared" si="10"/>
        <v>0</v>
      </c>
      <c r="G125" s="3">
        <f t="shared" si="11"/>
        <v>0</v>
      </c>
      <c r="H125" s="3">
        <f t="shared" si="12"/>
        <v>0</v>
      </c>
      <c r="I125" s="3">
        <f>+K124*Front!$B$6</f>
        <v>0</v>
      </c>
      <c r="J125" s="3">
        <f t="shared" si="13"/>
        <v>0</v>
      </c>
      <c r="K125" s="3">
        <f t="shared" si="14"/>
        <v>0</v>
      </c>
      <c r="L125" s="16">
        <f t="shared" si="15"/>
        <v>48787</v>
      </c>
      <c r="M125" s="5">
        <f t="shared" si="8"/>
        <v>2033</v>
      </c>
    </row>
    <row r="126" spans="1:13" x14ac:dyDescent="0.3">
      <c r="A126" s="2">
        <v>121</v>
      </c>
      <c r="B126" s="3">
        <f>+IF(A126&lt;=Front!$B$7,Calculos!$B$1,0)</f>
        <v>0</v>
      </c>
      <c r="C126" s="3">
        <f>+IF(A126&lt;=Front!$B$7,(K125/1000000)*VLOOKUP(A126,Seguros!$B$6:$F$26,3,1),0)</f>
        <v>0</v>
      </c>
      <c r="D126" s="3">
        <f>+IF(A126&lt;=Front!$B$7,(VLOOKUP(A126,Seguros!$B$6:$F$26,5,1)/1000000)*VLOOKUP(A126,Seguros!$B$6:$F$26,4,1),0)</f>
        <v>0</v>
      </c>
      <c r="E126" s="3">
        <f t="shared" si="9"/>
        <v>0</v>
      </c>
      <c r="F126" s="3">
        <f t="shared" si="10"/>
        <v>0</v>
      </c>
      <c r="G126" s="3">
        <f t="shared" si="11"/>
        <v>0</v>
      </c>
      <c r="H126" s="3">
        <f t="shared" si="12"/>
        <v>0</v>
      </c>
      <c r="I126" s="3">
        <f>+K125*Front!$B$6</f>
        <v>0</v>
      </c>
      <c r="J126" s="3">
        <f t="shared" si="13"/>
        <v>0</v>
      </c>
      <c r="K126" s="3">
        <f t="shared" si="14"/>
        <v>0</v>
      </c>
      <c r="L126" s="16">
        <f t="shared" si="15"/>
        <v>48818</v>
      </c>
      <c r="M126" s="5">
        <f t="shared" si="8"/>
        <v>2033</v>
      </c>
    </row>
    <row r="127" spans="1:13" x14ac:dyDescent="0.3">
      <c r="A127" s="2">
        <v>122</v>
      </c>
      <c r="B127" s="3">
        <f>+IF(A127&lt;=Front!$B$7,Calculos!$B$1,0)</f>
        <v>0</v>
      </c>
      <c r="C127" s="3">
        <f>+IF(A127&lt;=Front!$B$7,(K126/1000000)*VLOOKUP(A127,Seguros!$B$6:$F$26,3,1),0)</f>
        <v>0</v>
      </c>
      <c r="D127" s="3">
        <f>+IF(A127&lt;=Front!$B$7,(VLOOKUP(A127,Seguros!$B$6:$F$26,5,1)/1000000)*VLOOKUP(A127,Seguros!$B$6:$F$26,4,1),0)</f>
        <v>0</v>
      </c>
      <c r="E127" s="3">
        <f t="shared" si="9"/>
        <v>0</v>
      </c>
      <c r="F127" s="3">
        <f t="shared" si="10"/>
        <v>0</v>
      </c>
      <c r="G127" s="3">
        <f t="shared" si="11"/>
        <v>0</v>
      </c>
      <c r="H127" s="3">
        <f t="shared" si="12"/>
        <v>0</v>
      </c>
      <c r="I127" s="3">
        <f>+K126*Front!$B$6</f>
        <v>0</v>
      </c>
      <c r="J127" s="3">
        <f t="shared" si="13"/>
        <v>0</v>
      </c>
      <c r="K127" s="3">
        <f t="shared" si="14"/>
        <v>0</v>
      </c>
      <c r="L127" s="16">
        <f t="shared" si="15"/>
        <v>48849</v>
      </c>
      <c r="M127" s="5">
        <f t="shared" si="8"/>
        <v>2033</v>
      </c>
    </row>
    <row r="128" spans="1:13" x14ac:dyDescent="0.3">
      <c r="A128" s="2">
        <v>123</v>
      </c>
      <c r="B128" s="3">
        <f>+IF(A128&lt;=Front!$B$7,Calculos!$B$1,0)</f>
        <v>0</v>
      </c>
      <c r="C128" s="3">
        <f>+IF(A128&lt;=Front!$B$7,(K127/1000000)*VLOOKUP(A128,Seguros!$B$6:$F$26,3,1),0)</f>
        <v>0</v>
      </c>
      <c r="D128" s="3">
        <f>+IF(A128&lt;=Front!$B$7,(VLOOKUP(A128,Seguros!$B$6:$F$26,5,1)/1000000)*VLOOKUP(A128,Seguros!$B$6:$F$26,4,1),0)</f>
        <v>0</v>
      </c>
      <c r="E128" s="3">
        <f t="shared" si="9"/>
        <v>0</v>
      </c>
      <c r="F128" s="3">
        <f t="shared" si="10"/>
        <v>0</v>
      </c>
      <c r="G128" s="3">
        <f t="shared" si="11"/>
        <v>0</v>
      </c>
      <c r="H128" s="3">
        <f t="shared" si="12"/>
        <v>0</v>
      </c>
      <c r="I128" s="3">
        <f>+K127*Front!$B$6</f>
        <v>0</v>
      </c>
      <c r="J128" s="3">
        <f t="shared" si="13"/>
        <v>0</v>
      </c>
      <c r="K128" s="3">
        <f t="shared" si="14"/>
        <v>0</v>
      </c>
      <c r="L128" s="16">
        <f t="shared" si="15"/>
        <v>48879</v>
      </c>
      <c r="M128" s="5">
        <f t="shared" si="8"/>
        <v>2033</v>
      </c>
    </row>
    <row r="129" spans="1:13" x14ac:dyDescent="0.3">
      <c r="A129" s="2">
        <v>124</v>
      </c>
      <c r="B129" s="3">
        <f>+IF(A129&lt;=Front!$B$7,Calculos!$B$1,0)</f>
        <v>0</v>
      </c>
      <c r="C129" s="3">
        <f>+IF(A129&lt;=Front!$B$7,(K128/1000000)*VLOOKUP(A129,Seguros!$B$6:$F$26,3,1),0)</f>
        <v>0</v>
      </c>
      <c r="D129" s="3">
        <f>+IF(A129&lt;=Front!$B$7,(VLOOKUP(A129,Seguros!$B$6:$F$26,5,1)/1000000)*VLOOKUP(A129,Seguros!$B$6:$F$26,4,1),0)</f>
        <v>0</v>
      </c>
      <c r="E129" s="3">
        <f t="shared" si="9"/>
        <v>0</v>
      </c>
      <c r="F129" s="3">
        <f t="shared" si="10"/>
        <v>0</v>
      </c>
      <c r="G129" s="3">
        <f t="shared" si="11"/>
        <v>0</v>
      </c>
      <c r="H129" s="3">
        <f t="shared" si="12"/>
        <v>0</v>
      </c>
      <c r="I129" s="3">
        <f>+K128*Front!$B$6</f>
        <v>0</v>
      </c>
      <c r="J129" s="3">
        <f t="shared" si="13"/>
        <v>0</v>
      </c>
      <c r="K129" s="3">
        <f t="shared" si="14"/>
        <v>0</v>
      </c>
      <c r="L129" s="16">
        <f t="shared" si="15"/>
        <v>48910</v>
      </c>
      <c r="M129" s="5">
        <f t="shared" si="8"/>
        <v>2033</v>
      </c>
    </row>
    <row r="130" spans="1:13" x14ac:dyDescent="0.3">
      <c r="A130" s="2">
        <v>125</v>
      </c>
      <c r="B130" s="3">
        <f>+IF(A130&lt;=Front!$B$7,Calculos!$B$1,0)</f>
        <v>0</v>
      </c>
      <c r="C130" s="3">
        <f>+IF(A130&lt;=Front!$B$7,(K129/1000000)*VLOOKUP(A130,Seguros!$B$6:$F$26,3,1),0)</f>
        <v>0</v>
      </c>
      <c r="D130" s="3">
        <f>+IF(A130&lt;=Front!$B$7,(VLOOKUP(A130,Seguros!$B$6:$F$26,5,1)/1000000)*VLOOKUP(A130,Seguros!$B$6:$F$26,4,1),0)</f>
        <v>0</v>
      </c>
      <c r="E130" s="3">
        <f t="shared" si="9"/>
        <v>0</v>
      </c>
      <c r="F130" s="3">
        <f t="shared" si="10"/>
        <v>0</v>
      </c>
      <c r="G130" s="3">
        <f t="shared" si="11"/>
        <v>0</v>
      </c>
      <c r="H130" s="3">
        <f t="shared" si="12"/>
        <v>0</v>
      </c>
      <c r="I130" s="3">
        <f>+K129*Front!$B$6</f>
        <v>0</v>
      </c>
      <c r="J130" s="3">
        <f t="shared" si="13"/>
        <v>0</v>
      </c>
      <c r="K130" s="3">
        <f t="shared" si="14"/>
        <v>0</v>
      </c>
      <c r="L130" s="16">
        <f t="shared" si="15"/>
        <v>48940</v>
      </c>
      <c r="M130" s="5">
        <f t="shared" si="8"/>
        <v>2033</v>
      </c>
    </row>
    <row r="131" spans="1:13" x14ac:dyDescent="0.3">
      <c r="A131" s="2">
        <v>126</v>
      </c>
      <c r="B131" s="3">
        <f>+IF(A131&lt;=Front!$B$7,Calculos!$B$1,0)</f>
        <v>0</v>
      </c>
      <c r="C131" s="3">
        <f>+IF(A131&lt;=Front!$B$7,(K130/1000000)*VLOOKUP(A131,Seguros!$B$6:$F$26,3,1),0)</f>
        <v>0</v>
      </c>
      <c r="D131" s="3">
        <f>+IF(A131&lt;=Front!$B$7,(VLOOKUP(A131,Seguros!$B$6:$F$26,5,1)/1000000)*VLOOKUP(A131,Seguros!$B$6:$F$26,4,1),0)</f>
        <v>0</v>
      </c>
      <c r="E131" s="3">
        <f t="shared" si="9"/>
        <v>0</v>
      </c>
      <c r="F131" s="3">
        <f t="shared" si="10"/>
        <v>0</v>
      </c>
      <c r="G131" s="3">
        <f t="shared" si="11"/>
        <v>0</v>
      </c>
      <c r="H131" s="3">
        <f t="shared" si="12"/>
        <v>0</v>
      </c>
      <c r="I131" s="3">
        <f>+K130*Front!$B$6</f>
        <v>0</v>
      </c>
      <c r="J131" s="3">
        <f t="shared" si="13"/>
        <v>0</v>
      </c>
      <c r="K131" s="3">
        <f t="shared" si="14"/>
        <v>0</v>
      </c>
      <c r="L131" s="16">
        <f t="shared" si="15"/>
        <v>48971</v>
      </c>
      <c r="M131" s="5">
        <f t="shared" si="8"/>
        <v>2034</v>
      </c>
    </row>
    <row r="132" spans="1:13" x14ac:dyDescent="0.3">
      <c r="A132" s="2">
        <v>127</v>
      </c>
      <c r="B132" s="3">
        <f>+IF(A132&lt;=Front!$B$7,Calculos!$B$1,0)</f>
        <v>0</v>
      </c>
      <c r="C132" s="3">
        <f>+IF(A132&lt;=Front!$B$7,(K131/1000000)*VLOOKUP(A132,Seguros!$B$6:$F$26,3,1),0)</f>
        <v>0</v>
      </c>
      <c r="D132" s="3">
        <f>+IF(A132&lt;=Front!$B$7,(VLOOKUP(A132,Seguros!$B$6:$F$26,5,1)/1000000)*VLOOKUP(A132,Seguros!$B$6:$F$26,4,1),0)</f>
        <v>0</v>
      </c>
      <c r="E132" s="3">
        <f t="shared" si="9"/>
        <v>0</v>
      </c>
      <c r="F132" s="3">
        <f t="shared" si="10"/>
        <v>0</v>
      </c>
      <c r="G132" s="3">
        <f t="shared" si="11"/>
        <v>0</v>
      </c>
      <c r="H132" s="3">
        <f t="shared" si="12"/>
        <v>0</v>
      </c>
      <c r="I132" s="3">
        <f>+K131*Front!$B$6</f>
        <v>0</v>
      </c>
      <c r="J132" s="3">
        <f t="shared" si="13"/>
        <v>0</v>
      </c>
      <c r="K132" s="3">
        <f t="shared" si="14"/>
        <v>0</v>
      </c>
      <c r="L132" s="16">
        <f t="shared" si="15"/>
        <v>49002</v>
      </c>
      <c r="M132" s="5">
        <f t="shared" si="8"/>
        <v>2034</v>
      </c>
    </row>
    <row r="133" spans="1:13" x14ac:dyDescent="0.3">
      <c r="A133" s="2">
        <v>128</v>
      </c>
      <c r="B133" s="3">
        <f>+IF(A133&lt;=Front!$B$7,Calculos!$B$1,0)</f>
        <v>0</v>
      </c>
      <c r="C133" s="3">
        <f>+IF(A133&lt;=Front!$B$7,(K132/1000000)*VLOOKUP(A133,Seguros!$B$6:$F$26,3,1),0)</f>
        <v>0</v>
      </c>
      <c r="D133" s="3">
        <f>+IF(A133&lt;=Front!$B$7,(VLOOKUP(A133,Seguros!$B$6:$F$26,5,1)/1000000)*VLOOKUP(A133,Seguros!$B$6:$F$26,4,1),0)</f>
        <v>0</v>
      </c>
      <c r="E133" s="3">
        <f t="shared" si="9"/>
        <v>0</v>
      </c>
      <c r="F133" s="3">
        <f t="shared" si="10"/>
        <v>0</v>
      </c>
      <c r="G133" s="3">
        <f t="shared" si="11"/>
        <v>0</v>
      </c>
      <c r="H133" s="3">
        <f t="shared" si="12"/>
        <v>0</v>
      </c>
      <c r="I133" s="3">
        <f>+K132*Front!$B$6</f>
        <v>0</v>
      </c>
      <c r="J133" s="3">
        <f t="shared" si="13"/>
        <v>0</v>
      </c>
      <c r="K133" s="3">
        <f t="shared" si="14"/>
        <v>0</v>
      </c>
      <c r="L133" s="16">
        <f t="shared" si="15"/>
        <v>49030</v>
      </c>
      <c r="M133" s="5">
        <f t="shared" si="8"/>
        <v>2034</v>
      </c>
    </row>
    <row r="134" spans="1:13" x14ac:dyDescent="0.3">
      <c r="A134" s="2">
        <v>129</v>
      </c>
      <c r="B134" s="3">
        <f>+IF(A134&lt;=Front!$B$7,Calculos!$B$1,0)</f>
        <v>0</v>
      </c>
      <c r="C134" s="3">
        <f>+IF(A134&lt;=Front!$B$7,(K133/1000000)*VLOOKUP(A134,Seguros!$B$6:$F$26,3,1),0)</f>
        <v>0</v>
      </c>
      <c r="D134" s="3">
        <f>+IF(A134&lt;=Front!$B$7,(VLOOKUP(A134,Seguros!$B$6:$F$26,5,1)/1000000)*VLOOKUP(A134,Seguros!$B$6:$F$26,4,1),0)</f>
        <v>0</v>
      </c>
      <c r="E134" s="3">
        <f t="shared" si="9"/>
        <v>0</v>
      </c>
      <c r="F134" s="3">
        <f t="shared" si="10"/>
        <v>0</v>
      </c>
      <c r="G134" s="3">
        <f t="shared" si="11"/>
        <v>0</v>
      </c>
      <c r="H134" s="3">
        <f t="shared" si="12"/>
        <v>0</v>
      </c>
      <c r="I134" s="3">
        <f>+K133*Front!$B$6</f>
        <v>0</v>
      </c>
      <c r="J134" s="3">
        <f t="shared" si="13"/>
        <v>0</v>
      </c>
      <c r="K134" s="3">
        <f t="shared" si="14"/>
        <v>0</v>
      </c>
      <c r="L134" s="16">
        <f t="shared" si="15"/>
        <v>49061</v>
      </c>
      <c r="M134" s="5">
        <f t="shared" ref="M134:M197" si="16">+YEAR(L134)</f>
        <v>2034</v>
      </c>
    </row>
    <row r="135" spans="1:13" x14ac:dyDescent="0.3">
      <c r="A135" s="2">
        <v>130</v>
      </c>
      <c r="B135" s="3">
        <f>+IF(A135&lt;=Front!$B$7,Calculos!$B$1,0)</f>
        <v>0</v>
      </c>
      <c r="C135" s="3">
        <f>+IF(A135&lt;=Front!$B$7,(K134/1000000)*VLOOKUP(A135,Seguros!$B$6:$F$26,3,1),0)</f>
        <v>0</v>
      </c>
      <c r="D135" s="3">
        <f>+IF(A135&lt;=Front!$B$7,(VLOOKUP(A135,Seguros!$B$6:$F$26,5,1)/1000000)*VLOOKUP(A135,Seguros!$B$6:$F$26,4,1),0)</f>
        <v>0</v>
      </c>
      <c r="E135" s="3">
        <f t="shared" ref="E135:E198" si="17">+B135</f>
        <v>0</v>
      </c>
      <c r="F135" s="3">
        <f t="shared" ref="F135:F198" si="18">+B135+C135</f>
        <v>0</v>
      </c>
      <c r="G135" s="3">
        <f t="shared" ref="G135:G198" si="19">+B135+D135</f>
        <v>0</v>
      </c>
      <c r="H135" s="3">
        <f t="shared" ref="H135:H198" si="20">+B135+C135+D135</f>
        <v>0</v>
      </c>
      <c r="I135" s="3">
        <f>+K134*Front!$B$6</f>
        <v>0</v>
      </c>
      <c r="J135" s="3">
        <f t="shared" ref="J135:J198" si="21">+B135-I135</f>
        <v>0</v>
      </c>
      <c r="K135" s="3">
        <f t="shared" ref="K135:K198" si="22">+K134-J135</f>
        <v>0</v>
      </c>
      <c r="L135" s="16">
        <f t="shared" ref="L135:L198" si="23">+EDATE(L134,1)</f>
        <v>49091</v>
      </c>
      <c r="M135" s="5">
        <f t="shared" si="16"/>
        <v>2034</v>
      </c>
    </row>
    <row r="136" spans="1:13" x14ac:dyDescent="0.3">
      <c r="A136" s="2">
        <v>131</v>
      </c>
      <c r="B136" s="3">
        <f>+IF(A136&lt;=Front!$B$7,Calculos!$B$1,0)</f>
        <v>0</v>
      </c>
      <c r="C136" s="3">
        <f>+IF(A136&lt;=Front!$B$7,(K135/1000000)*VLOOKUP(A136,Seguros!$B$6:$F$26,3,1),0)</f>
        <v>0</v>
      </c>
      <c r="D136" s="3">
        <f>+IF(A136&lt;=Front!$B$7,(VLOOKUP(A136,Seguros!$B$6:$F$26,5,1)/1000000)*VLOOKUP(A136,Seguros!$B$6:$F$26,4,1),0)</f>
        <v>0</v>
      </c>
      <c r="E136" s="3">
        <f t="shared" si="17"/>
        <v>0</v>
      </c>
      <c r="F136" s="3">
        <f t="shared" si="18"/>
        <v>0</v>
      </c>
      <c r="G136" s="3">
        <f t="shared" si="19"/>
        <v>0</v>
      </c>
      <c r="H136" s="3">
        <f t="shared" si="20"/>
        <v>0</v>
      </c>
      <c r="I136" s="3">
        <f>+K135*Front!$B$6</f>
        <v>0</v>
      </c>
      <c r="J136" s="3">
        <f t="shared" si="21"/>
        <v>0</v>
      </c>
      <c r="K136" s="3">
        <f t="shared" si="22"/>
        <v>0</v>
      </c>
      <c r="L136" s="16">
        <f t="shared" si="23"/>
        <v>49122</v>
      </c>
      <c r="M136" s="5">
        <f t="shared" si="16"/>
        <v>2034</v>
      </c>
    </row>
    <row r="137" spans="1:13" x14ac:dyDescent="0.3">
      <c r="A137" s="2">
        <v>132</v>
      </c>
      <c r="B137" s="3">
        <f>+IF(A137&lt;=Front!$B$7,Calculos!$B$1,0)</f>
        <v>0</v>
      </c>
      <c r="C137" s="3">
        <f>+IF(A137&lt;=Front!$B$7,(K136/1000000)*VLOOKUP(A137,Seguros!$B$6:$F$26,3,1),0)</f>
        <v>0</v>
      </c>
      <c r="D137" s="3">
        <f>+IF(A137&lt;=Front!$B$7,(VLOOKUP(A137,Seguros!$B$6:$F$26,5,1)/1000000)*VLOOKUP(A137,Seguros!$B$6:$F$26,4,1),0)</f>
        <v>0</v>
      </c>
      <c r="E137" s="3">
        <f t="shared" si="17"/>
        <v>0</v>
      </c>
      <c r="F137" s="3">
        <f t="shared" si="18"/>
        <v>0</v>
      </c>
      <c r="G137" s="3">
        <f t="shared" si="19"/>
        <v>0</v>
      </c>
      <c r="H137" s="3">
        <f t="shared" si="20"/>
        <v>0</v>
      </c>
      <c r="I137" s="3">
        <f>+K136*Front!$B$6</f>
        <v>0</v>
      </c>
      <c r="J137" s="3">
        <f t="shared" si="21"/>
        <v>0</v>
      </c>
      <c r="K137" s="3">
        <f t="shared" si="22"/>
        <v>0</v>
      </c>
      <c r="L137" s="16">
        <f t="shared" si="23"/>
        <v>49152</v>
      </c>
      <c r="M137" s="5">
        <f t="shared" si="16"/>
        <v>2034</v>
      </c>
    </row>
    <row r="138" spans="1:13" x14ac:dyDescent="0.3">
      <c r="A138" s="2">
        <v>133</v>
      </c>
      <c r="B138" s="3">
        <f>+IF(A138&lt;=Front!$B$7,Calculos!$B$1,0)</f>
        <v>0</v>
      </c>
      <c r="C138" s="3">
        <f>+IF(A138&lt;=Front!$B$7,(K137/1000000)*VLOOKUP(A138,Seguros!$B$6:$F$26,3,1),0)</f>
        <v>0</v>
      </c>
      <c r="D138" s="3">
        <f>+IF(A138&lt;=Front!$B$7,(VLOOKUP(A138,Seguros!$B$6:$F$26,5,1)/1000000)*VLOOKUP(A138,Seguros!$B$6:$F$26,4,1),0)</f>
        <v>0</v>
      </c>
      <c r="E138" s="3">
        <f t="shared" si="17"/>
        <v>0</v>
      </c>
      <c r="F138" s="3">
        <f t="shared" si="18"/>
        <v>0</v>
      </c>
      <c r="G138" s="3">
        <f t="shared" si="19"/>
        <v>0</v>
      </c>
      <c r="H138" s="3">
        <f t="shared" si="20"/>
        <v>0</v>
      </c>
      <c r="I138" s="3">
        <f>+K137*Front!$B$6</f>
        <v>0</v>
      </c>
      <c r="J138" s="3">
        <f t="shared" si="21"/>
        <v>0</v>
      </c>
      <c r="K138" s="3">
        <f t="shared" si="22"/>
        <v>0</v>
      </c>
      <c r="L138" s="16">
        <f t="shared" si="23"/>
        <v>49183</v>
      </c>
      <c r="M138" s="5">
        <f t="shared" si="16"/>
        <v>2034</v>
      </c>
    </row>
    <row r="139" spans="1:13" x14ac:dyDescent="0.3">
      <c r="A139" s="2">
        <v>134</v>
      </c>
      <c r="B139" s="3">
        <f>+IF(A139&lt;=Front!$B$7,Calculos!$B$1,0)</f>
        <v>0</v>
      </c>
      <c r="C139" s="3">
        <f>+IF(A139&lt;=Front!$B$7,(K138/1000000)*VLOOKUP(A139,Seguros!$B$6:$F$26,3,1),0)</f>
        <v>0</v>
      </c>
      <c r="D139" s="3">
        <f>+IF(A139&lt;=Front!$B$7,(VLOOKUP(A139,Seguros!$B$6:$F$26,5,1)/1000000)*VLOOKUP(A139,Seguros!$B$6:$F$26,4,1),0)</f>
        <v>0</v>
      </c>
      <c r="E139" s="3">
        <f t="shared" si="17"/>
        <v>0</v>
      </c>
      <c r="F139" s="3">
        <f t="shared" si="18"/>
        <v>0</v>
      </c>
      <c r="G139" s="3">
        <f t="shared" si="19"/>
        <v>0</v>
      </c>
      <c r="H139" s="3">
        <f t="shared" si="20"/>
        <v>0</v>
      </c>
      <c r="I139" s="3">
        <f>+K138*Front!$B$6</f>
        <v>0</v>
      </c>
      <c r="J139" s="3">
        <f t="shared" si="21"/>
        <v>0</v>
      </c>
      <c r="K139" s="3">
        <f t="shared" si="22"/>
        <v>0</v>
      </c>
      <c r="L139" s="16">
        <f t="shared" si="23"/>
        <v>49214</v>
      </c>
      <c r="M139" s="5">
        <f t="shared" si="16"/>
        <v>2034</v>
      </c>
    </row>
    <row r="140" spans="1:13" x14ac:dyDescent="0.3">
      <c r="A140" s="2">
        <v>135</v>
      </c>
      <c r="B140" s="3">
        <f>+IF(A140&lt;=Front!$B$7,Calculos!$B$1,0)</f>
        <v>0</v>
      </c>
      <c r="C140" s="3">
        <f>+IF(A140&lt;=Front!$B$7,(K139/1000000)*VLOOKUP(A140,Seguros!$B$6:$F$26,3,1),0)</f>
        <v>0</v>
      </c>
      <c r="D140" s="3">
        <f>+IF(A140&lt;=Front!$B$7,(VLOOKUP(A140,Seguros!$B$6:$F$26,5,1)/1000000)*VLOOKUP(A140,Seguros!$B$6:$F$26,4,1),0)</f>
        <v>0</v>
      </c>
      <c r="E140" s="3">
        <f t="shared" si="17"/>
        <v>0</v>
      </c>
      <c r="F140" s="3">
        <f t="shared" si="18"/>
        <v>0</v>
      </c>
      <c r="G140" s="3">
        <f t="shared" si="19"/>
        <v>0</v>
      </c>
      <c r="H140" s="3">
        <f t="shared" si="20"/>
        <v>0</v>
      </c>
      <c r="I140" s="3">
        <f>+K139*Front!$B$6</f>
        <v>0</v>
      </c>
      <c r="J140" s="3">
        <f t="shared" si="21"/>
        <v>0</v>
      </c>
      <c r="K140" s="3">
        <f t="shared" si="22"/>
        <v>0</v>
      </c>
      <c r="L140" s="16">
        <f t="shared" si="23"/>
        <v>49244</v>
      </c>
      <c r="M140" s="5">
        <f t="shared" si="16"/>
        <v>2034</v>
      </c>
    </row>
    <row r="141" spans="1:13" x14ac:dyDescent="0.3">
      <c r="A141" s="2">
        <v>136</v>
      </c>
      <c r="B141" s="3">
        <f>+IF(A141&lt;=Front!$B$7,Calculos!$B$1,0)</f>
        <v>0</v>
      </c>
      <c r="C141" s="3">
        <f>+IF(A141&lt;=Front!$B$7,(K140/1000000)*VLOOKUP(A141,Seguros!$B$6:$F$26,3,1),0)</f>
        <v>0</v>
      </c>
      <c r="D141" s="3">
        <f>+IF(A141&lt;=Front!$B$7,(VLOOKUP(A141,Seguros!$B$6:$F$26,5,1)/1000000)*VLOOKUP(A141,Seguros!$B$6:$F$26,4,1),0)</f>
        <v>0</v>
      </c>
      <c r="E141" s="3">
        <f t="shared" si="17"/>
        <v>0</v>
      </c>
      <c r="F141" s="3">
        <f t="shared" si="18"/>
        <v>0</v>
      </c>
      <c r="G141" s="3">
        <f t="shared" si="19"/>
        <v>0</v>
      </c>
      <c r="H141" s="3">
        <f t="shared" si="20"/>
        <v>0</v>
      </c>
      <c r="I141" s="3">
        <f>+K140*Front!$B$6</f>
        <v>0</v>
      </c>
      <c r="J141" s="3">
        <f t="shared" si="21"/>
        <v>0</v>
      </c>
      <c r="K141" s="3">
        <f t="shared" si="22"/>
        <v>0</v>
      </c>
      <c r="L141" s="16">
        <f t="shared" si="23"/>
        <v>49275</v>
      </c>
      <c r="M141" s="5">
        <f t="shared" si="16"/>
        <v>2034</v>
      </c>
    </row>
    <row r="142" spans="1:13" x14ac:dyDescent="0.3">
      <c r="A142" s="2">
        <v>137</v>
      </c>
      <c r="B142" s="3">
        <f>+IF(A142&lt;=Front!$B$7,Calculos!$B$1,0)</f>
        <v>0</v>
      </c>
      <c r="C142" s="3">
        <f>+IF(A142&lt;=Front!$B$7,(K141/1000000)*VLOOKUP(A142,Seguros!$B$6:$F$26,3,1),0)</f>
        <v>0</v>
      </c>
      <c r="D142" s="3">
        <f>+IF(A142&lt;=Front!$B$7,(VLOOKUP(A142,Seguros!$B$6:$F$26,5,1)/1000000)*VLOOKUP(A142,Seguros!$B$6:$F$26,4,1),0)</f>
        <v>0</v>
      </c>
      <c r="E142" s="3">
        <f t="shared" si="17"/>
        <v>0</v>
      </c>
      <c r="F142" s="3">
        <f t="shared" si="18"/>
        <v>0</v>
      </c>
      <c r="G142" s="3">
        <f t="shared" si="19"/>
        <v>0</v>
      </c>
      <c r="H142" s="3">
        <f t="shared" si="20"/>
        <v>0</v>
      </c>
      <c r="I142" s="3">
        <f>+K141*Front!$B$6</f>
        <v>0</v>
      </c>
      <c r="J142" s="3">
        <f t="shared" si="21"/>
        <v>0</v>
      </c>
      <c r="K142" s="3">
        <f t="shared" si="22"/>
        <v>0</v>
      </c>
      <c r="L142" s="16">
        <f t="shared" si="23"/>
        <v>49305</v>
      </c>
      <c r="M142" s="5">
        <f t="shared" si="16"/>
        <v>2034</v>
      </c>
    </row>
    <row r="143" spans="1:13" x14ac:dyDescent="0.3">
      <c r="A143" s="2">
        <v>138</v>
      </c>
      <c r="B143" s="3">
        <f>+IF(A143&lt;=Front!$B$7,Calculos!$B$1,0)</f>
        <v>0</v>
      </c>
      <c r="C143" s="3">
        <f>+IF(A143&lt;=Front!$B$7,(K142/1000000)*VLOOKUP(A143,Seguros!$B$6:$F$26,3,1),0)</f>
        <v>0</v>
      </c>
      <c r="D143" s="3">
        <f>+IF(A143&lt;=Front!$B$7,(VLOOKUP(A143,Seguros!$B$6:$F$26,5,1)/1000000)*VLOOKUP(A143,Seguros!$B$6:$F$26,4,1),0)</f>
        <v>0</v>
      </c>
      <c r="E143" s="3">
        <f t="shared" si="17"/>
        <v>0</v>
      </c>
      <c r="F143" s="3">
        <f t="shared" si="18"/>
        <v>0</v>
      </c>
      <c r="G143" s="3">
        <f t="shared" si="19"/>
        <v>0</v>
      </c>
      <c r="H143" s="3">
        <f t="shared" si="20"/>
        <v>0</v>
      </c>
      <c r="I143" s="3">
        <f>+K142*Front!$B$6</f>
        <v>0</v>
      </c>
      <c r="J143" s="3">
        <f t="shared" si="21"/>
        <v>0</v>
      </c>
      <c r="K143" s="3">
        <f t="shared" si="22"/>
        <v>0</v>
      </c>
      <c r="L143" s="16">
        <f t="shared" si="23"/>
        <v>49336</v>
      </c>
      <c r="M143" s="5">
        <f t="shared" si="16"/>
        <v>2035</v>
      </c>
    </row>
    <row r="144" spans="1:13" x14ac:dyDescent="0.3">
      <c r="A144" s="2">
        <v>139</v>
      </c>
      <c r="B144" s="3">
        <f>+IF(A144&lt;=Front!$B$7,Calculos!$B$1,0)</f>
        <v>0</v>
      </c>
      <c r="C144" s="3">
        <f>+IF(A144&lt;=Front!$B$7,(K143/1000000)*VLOOKUP(A144,Seguros!$B$6:$F$26,3,1),0)</f>
        <v>0</v>
      </c>
      <c r="D144" s="3">
        <f>+IF(A144&lt;=Front!$B$7,(VLOOKUP(A144,Seguros!$B$6:$F$26,5,1)/1000000)*VLOOKUP(A144,Seguros!$B$6:$F$26,4,1),0)</f>
        <v>0</v>
      </c>
      <c r="E144" s="3">
        <f t="shared" si="17"/>
        <v>0</v>
      </c>
      <c r="F144" s="3">
        <f t="shared" si="18"/>
        <v>0</v>
      </c>
      <c r="G144" s="3">
        <f t="shared" si="19"/>
        <v>0</v>
      </c>
      <c r="H144" s="3">
        <f t="shared" si="20"/>
        <v>0</v>
      </c>
      <c r="I144" s="3">
        <f>+K143*Front!$B$6</f>
        <v>0</v>
      </c>
      <c r="J144" s="3">
        <f t="shared" si="21"/>
        <v>0</v>
      </c>
      <c r="K144" s="3">
        <f t="shared" si="22"/>
        <v>0</v>
      </c>
      <c r="L144" s="16">
        <f t="shared" si="23"/>
        <v>49367</v>
      </c>
      <c r="M144" s="5">
        <f t="shared" si="16"/>
        <v>2035</v>
      </c>
    </row>
    <row r="145" spans="1:13" x14ac:dyDescent="0.3">
      <c r="A145" s="2">
        <v>140</v>
      </c>
      <c r="B145" s="3">
        <f>+IF(A145&lt;=Front!$B$7,Calculos!$B$1,0)</f>
        <v>0</v>
      </c>
      <c r="C145" s="3">
        <f>+IF(A145&lt;=Front!$B$7,(K144/1000000)*VLOOKUP(A145,Seguros!$B$6:$F$26,3,1),0)</f>
        <v>0</v>
      </c>
      <c r="D145" s="3">
        <f>+IF(A145&lt;=Front!$B$7,(VLOOKUP(A145,Seguros!$B$6:$F$26,5,1)/1000000)*VLOOKUP(A145,Seguros!$B$6:$F$26,4,1),0)</f>
        <v>0</v>
      </c>
      <c r="E145" s="3">
        <f t="shared" si="17"/>
        <v>0</v>
      </c>
      <c r="F145" s="3">
        <f t="shared" si="18"/>
        <v>0</v>
      </c>
      <c r="G145" s="3">
        <f t="shared" si="19"/>
        <v>0</v>
      </c>
      <c r="H145" s="3">
        <f t="shared" si="20"/>
        <v>0</v>
      </c>
      <c r="I145" s="3">
        <f>+K144*Front!$B$6</f>
        <v>0</v>
      </c>
      <c r="J145" s="3">
        <f t="shared" si="21"/>
        <v>0</v>
      </c>
      <c r="K145" s="3">
        <f t="shared" si="22"/>
        <v>0</v>
      </c>
      <c r="L145" s="16">
        <f t="shared" si="23"/>
        <v>49395</v>
      </c>
      <c r="M145" s="5">
        <f t="shared" si="16"/>
        <v>2035</v>
      </c>
    </row>
    <row r="146" spans="1:13" x14ac:dyDescent="0.3">
      <c r="A146" s="2">
        <v>141</v>
      </c>
      <c r="B146" s="3">
        <f>+IF(A146&lt;=Front!$B$7,Calculos!$B$1,0)</f>
        <v>0</v>
      </c>
      <c r="C146" s="3">
        <f>+IF(A146&lt;=Front!$B$7,(K145/1000000)*VLOOKUP(A146,Seguros!$B$6:$F$26,3,1),0)</f>
        <v>0</v>
      </c>
      <c r="D146" s="3">
        <f>+IF(A146&lt;=Front!$B$7,(VLOOKUP(A146,Seguros!$B$6:$F$26,5,1)/1000000)*VLOOKUP(A146,Seguros!$B$6:$F$26,4,1),0)</f>
        <v>0</v>
      </c>
      <c r="E146" s="3">
        <f t="shared" si="17"/>
        <v>0</v>
      </c>
      <c r="F146" s="3">
        <f t="shared" si="18"/>
        <v>0</v>
      </c>
      <c r="G146" s="3">
        <f t="shared" si="19"/>
        <v>0</v>
      </c>
      <c r="H146" s="3">
        <f t="shared" si="20"/>
        <v>0</v>
      </c>
      <c r="I146" s="3">
        <f>+K145*Front!$B$6</f>
        <v>0</v>
      </c>
      <c r="J146" s="3">
        <f t="shared" si="21"/>
        <v>0</v>
      </c>
      <c r="K146" s="3">
        <f t="shared" si="22"/>
        <v>0</v>
      </c>
      <c r="L146" s="16">
        <f t="shared" si="23"/>
        <v>49426</v>
      </c>
      <c r="M146" s="5">
        <f t="shared" si="16"/>
        <v>2035</v>
      </c>
    </row>
    <row r="147" spans="1:13" x14ac:dyDescent="0.3">
      <c r="A147" s="2">
        <v>142</v>
      </c>
      <c r="B147" s="3">
        <f>+IF(A147&lt;=Front!$B$7,Calculos!$B$1,0)</f>
        <v>0</v>
      </c>
      <c r="C147" s="3">
        <f>+IF(A147&lt;=Front!$B$7,(K146/1000000)*VLOOKUP(A147,Seguros!$B$6:$F$26,3,1),0)</f>
        <v>0</v>
      </c>
      <c r="D147" s="3">
        <f>+IF(A147&lt;=Front!$B$7,(VLOOKUP(A147,Seguros!$B$6:$F$26,5,1)/1000000)*VLOOKUP(A147,Seguros!$B$6:$F$26,4,1),0)</f>
        <v>0</v>
      </c>
      <c r="E147" s="3">
        <f t="shared" si="17"/>
        <v>0</v>
      </c>
      <c r="F147" s="3">
        <f t="shared" si="18"/>
        <v>0</v>
      </c>
      <c r="G147" s="3">
        <f t="shared" si="19"/>
        <v>0</v>
      </c>
      <c r="H147" s="3">
        <f t="shared" si="20"/>
        <v>0</v>
      </c>
      <c r="I147" s="3">
        <f>+K146*Front!$B$6</f>
        <v>0</v>
      </c>
      <c r="J147" s="3">
        <f t="shared" si="21"/>
        <v>0</v>
      </c>
      <c r="K147" s="3">
        <f t="shared" si="22"/>
        <v>0</v>
      </c>
      <c r="L147" s="16">
        <f t="shared" si="23"/>
        <v>49456</v>
      </c>
      <c r="M147" s="5">
        <f t="shared" si="16"/>
        <v>2035</v>
      </c>
    </row>
    <row r="148" spans="1:13" x14ac:dyDescent="0.3">
      <c r="A148" s="2">
        <v>143</v>
      </c>
      <c r="B148" s="3">
        <f>+IF(A148&lt;=Front!$B$7,Calculos!$B$1,0)</f>
        <v>0</v>
      </c>
      <c r="C148" s="3">
        <f>+IF(A148&lt;=Front!$B$7,(K147/1000000)*VLOOKUP(A148,Seguros!$B$6:$F$26,3,1),0)</f>
        <v>0</v>
      </c>
      <c r="D148" s="3">
        <f>+IF(A148&lt;=Front!$B$7,(VLOOKUP(A148,Seguros!$B$6:$F$26,5,1)/1000000)*VLOOKUP(A148,Seguros!$B$6:$F$26,4,1),0)</f>
        <v>0</v>
      </c>
      <c r="E148" s="3">
        <f t="shared" si="17"/>
        <v>0</v>
      </c>
      <c r="F148" s="3">
        <f t="shared" si="18"/>
        <v>0</v>
      </c>
      <c r="G148" s="3">
        <f t="shared" si="19"/>
        <v>0</v>
      </c>
      <c r="H148" s="3">
        <f t="shared" si="20"/>
        <v>0</v>
      </c>
      <c r="I148" s="3">
        <f>+K147*Front!$B$6</f>
        <v>0</v>
      </c>
      <c r="J148" s="3">
        <f t="shared" si="21"/>
        <v>0</v>
      </c>
      <c r="K148" s="3">
        <f t="shared" si="22"/>
        <v>0</v>
      </c>
      <c r="L148" s="16">
        <f t="shared" si="23"/>
        <v>49487</v>
      </c>
      <c r="M148" s="5">
        <f t="shared" si="16"/>
        <v>2035</v>
      </c>
    </row>
    <row r="149" spans="1:13" x14ac:dyDescent="0.3">
      <c r="A149" s="2">
        <v>144</v>
      </c>
      <c r="B149" s="3">
        <f>+IF(A149&lt;=Front!$B$7,Calculos!$B$1,0)</f>
        <v>0</v>
      </c>
      <c r="C149" s="3">
        <f>+IF(A149&lt;=Front!$B$7,(K148/1000000)*VLOOKUP(A149,Seguros!$B$6:$F$26,3,1),0)</f>
        <v>0</v>
      </c>
      <c r="D149" s="3">
        <f>+IF(A149&lt;=Front!$B$7,(VLOOKUP(A149,Seguros!$B$6:$F$26,5,1)/1000000)*VLOOKUP(A149,Seguros!$B$6:$F$26,4,1),0)</f>
        <v>0</v>
      </c>
      <c r="E149" s="3">
        <f t="shared" si="17"/>
        <v>0</v>
      </c>
      <c r="F149" s="3">
        <f t="shared" si="18"/>
        <v>0</v>
      </c>
      <c r="G149" s="3">
        <f t="shared" si="19"/>
        <v>0</v>
      </c>
      <c r="H149" s="3">
        <f t="shared" si="20"/>
        <v>0</v>
      </c>
      <c r="I149" s="3">
        <f>+K148*Front!$B$6</f>
        <v>0</v>
      </c>
      <c r="J149" s="3">
        <f t="shared" si="21"/>
        <v>0</v>
      </c>
      <c r="K149" s="3">
        <f t="shared" si="22"/>
        <v>0</v>
      </c>
      <c r="L149" s="16">
        <f t="shared" si="23"/>
        <v>49517</v>
      </c>
      <c r="M149" s="5">
        <f t="shared" si="16"/>
        <v>2035</v>
      </c>
    </row>
    <row r="150" spans="1:13" x14ac:dyDescent="0.3">
      <c r="A150" s="2">
        <v>145</v>
      </c>
      <c r="B150" s="3">
        <f>+IF(A150&lt;=Front!$B$7,Calculos!$B$1,0)</f>
        <v>0</v>
      </c>
      <c r="C150" s="3">
        <f>+IF(A150&lt;=Front!$B$7,(K149/1000000)*VLOOKUP(A150,Seguros!$B$6:$F$26,3,1),0)</f>
        <v>0</v>
      </c>
      <c r="D150" s="3">
        <f>+IF(A150&lt;=Front!$B$7,(VLOOKUP(A150,Seguros!$B$6:$F$26,5,1)/1000000)*VLOOKUP(A150,Seguros!$B$6:$F$26,4,1),0)</f>
        <v>0</v>
      </c>
      <c r="E150" s="3">
        <f t="shared" si="17"/>
        <v>0</v>
      </c>
      <c r="F150" s="3">
        <f t="shared" si="18"/>
        <v>0</v>
      </c>
      <c r="G150" s="3">
        <f t="shared" si="19"/>
        <v>0</v>
      </c>
      <c r="H150" s="3">
        <f t="shared" si="20"/>
        <v>0</v>
      </c>
      <c r="I150" s="3">
        <f>+K149*Front!$B$6</f>
        <v>0</v>
      </c>
      <c r="J150" s="3">
        <f t="shared" si="21"/>
        <v>0</v>
      </c>
      <c r="K150" s="3">
        <f t="shared" si="22"/>
        <v>0</v>
      </c>
      <c r="L150" s="16">
        <f t="shared" si="23"/>
        <v>49548</v>
      </c>
      <c r="M150" s="5">
        <f t="shared" si="16"/>
        <v>2035</v>
      </c>
    </row>
    <row r="151" spans="1:13" x14ac:dyDescent="0.3">
      <c r="A151" s="2">
        <v>146</v>
      </c>
      <c r="B151" s="3">
        <f>+IF(A151&lt;=Front!$B$7,Calculos!$B$1,0)</f>
        <v>0</v>
      </c>
      <c r="C151" s="3">
        <f>+IF(A151&lt;=Front!$B$7,(K150/1000000)*VLOOKUP(A151,Seguros!$B$6:$F$26,3,1),0)</f>
        <v>0</v>
      </c>
      <c r="D151" s="3">
        <f>+IF(A151&lt;=Front!$B$7,(VLOOKUP(A151,Seguros!$B$6:$F$26,5,1)/1000000)*VLOOKUP(A151,Seguros!$B$6:$F$26,4,1),0)</f>
        <v>0</v>
      </c>
      <c r="E151" s="3">
        <f t="shared" si="17"/>
        <v>0</v>
      </c>
      <c r="F151" s="3">
        <f t="shared" si="18"/>
        <v>0</v>
      </c>
      <c r="G151" s="3">
        <f t="shared" si="19"/>
        <v>0</v>
      </c>
      <c r="H151" s="3">
        <f t="shared" si="20"/>
        <v>0</v>
      </c>
      <c r="I151" s="3">
        <f>+K150*Front!$B$6</f>
        <v>0</v>
      </c>
      <c r="J151" s="3">
        <f t="shared" si="21"/>
        <v>0</v>
      </c>
      <c r="K151" s="3">
        <f t="shared" si="22"/>
        <v>0</v>
      </c>
      <c r="L151" s="16">
        <f t="shared" si="23"/>
        <v>49579</v>
      </c>
      <c r="M151" s="5">
        <f t="shared" si="16"/>
        <v>2035</v>
      </c>
    </row>
    <row r="152" spans="1:13" x14ac:dyDescent="0.3">
      <c r="A152" s="2">
        <v>147</v>
      </c>
      <c r="B152" s="3">
        <f>+IF(A152&lt;=Front!$B$7,Calculos!$B$1,0)</f>
        <v>0</v>
      </c>
      <c r="C152" s="3">
        <f>+IF(A152&lt;=Front!$B$7,(K151/1000000)*VLOOKUP(A152,Seguros!$B$6:$F$26,3,1),0)</f>
        <v>0</v>
      </c>
      <c r="D152" s="3">
        <f>+IF(A152&lt;=Front!$B$7,(VLOOKUP(A152,Seguros!$B$6:$F$26,5,1)/1000000)*VLOOKUP(A152,Seguros!$B$6:$F$26,4,1),0)</f>
        <v>0</v>
      </c>
      <c r="E152" s="3">
        <f t="shared" si="17"/>
        <v>0</v>
      </c>
      <c r="F152" s="3">
        <f t="shared" si="18"/>
        <v>0</v>
      </c>
      <c r="G152" s="3">
        <f t="shared" si="19"/>
        <v>0</v>
      </c>
      <c r="H152" s="3">
        <f t="shared" si="20"/>
        <v>0</v>
      </c>
      <c r="I152" s="3">
        <f>+K151*Front!$B$6</f>
        <v>0</v>
      </c>
      <c r="J152" s="3">
        <f t="shared" si="21"/>
        <v>0</v>
      </c>
      <c r="K152" s="3">
        <f t="shared" si="22"/>
        <v>0</v>
      </c>
      <c r="L152" s="16">
        <f t="shared" si="23"/>
        <v>49609</v>
      </c>
      <c r="M152" s="5">
        <f t="shared" si="16"/>
        <v>2035</v>
      </c>
    </row>
    <row r="153" spans="1:13" x14ac:dyDescent="0.3">
      <c r="A153" s="2">
        <v>148</v>
      </c>
      <c r="B153" s="3">
        <f>+IF(A153&lt;=Front!$B$7,Calculos!$B$1,0)</f>
        <v>0</v>
      </c>
      <c r="C153" s="3">
        <f>+IF(A153&lt;=Front!$B$7,(K152/1000000)*VLOOKUP(A153,Seguros!$B$6:$F$26,3,1),0)</f>
        <v>0</v>
      </c>
      <c r="D153" s="3">
        <f>+IF(A153&lt;=Front!$B$7,(VLOOKUP(A153,Seguros!$B$6:$F$26,5,1)/1000000)*VLOOKUP(A153,Seguros!$B$6:$F$26,4,1),0)</f>
        <v>0</v>
      </c>
      <c r="E153" s="3">
        <f t="shared" si="17"/>
        <v>0</v>
      </c>
      <c r="F153" s="3">
        <f t="shared" si="18"/>
        <v>0</v>
      </c>
      <c r="G153" s="3">
        <f t="shared" si="19"/>
        <v>0</v>
      </c>
      <c r="H153" s="3">
        <f t="shared" si="20"/>
        <v>0</v>
      </c>
      <c r="I153" s="3">
        <f>+K152*Front!$B$6</f>
        <v>0</v>
      </c>
      <c r="J153" s="3">
        <f t="shared" si="21"/>
        <v>0</v>
      </c>
      <c r="K153" s="3">
        <f t="shared" si="22"/>
        <v>0</v>
      </c>
      <c r="L153" s="16">
        <f t="shared" si="23"/>
        <v>49640</v>
      </c>
      <c r="M153" s="5">
        <f t="shared" si="16"/>
        <v>2035</v>
      </c>
    </row>
    <row r="154" spans="1:13" x14ac:dyDescent="0.3">
      <c r="A154" s="2">
        <v>149</v>
      </c>
      <c r="B154" s="3">
        <f>+IF(A154&lt;=Front!$B$7,Calculos!$B$1,0)</f>
        <v>0</v>
      </c>
      <c r="C154" s="3">
        <f>+IF(A154&lt;=Front!$B$7,(K153/1000000)*VLOOKUP(A154,Seguros!$B$6:$F$26,3,1),0)</f>
        <v>0</v>
      </c>
      <c r="D154" s="3">
        <f>+IF(A154&lt;=Front!$B$7,(VLOOKUP(A154,Seguros!$B$6:$F$26,5,1)/1000000)*VLOOKUP(A154,Seguros!$B$6:$F$26,4,1),0)</f>
        <v>0</v>
      </c>
      <c r="E154" s="3">
        <f t="shared" si="17"/>
        <v>0</v>
      </c>
      <c r="F154" s="3">
        <f t="shared" si="18"/>
        <v>0</v>
      </c>
      <c r="G154" s="3">
        <f t="shared" si="19"/>
        <v>0</v>
      </c>
      <c r="H154" s="3">
        <f t="shared" si="20"/>
        <v>0</v>
      </c>
      <c r="I154" s="3">
        <f>+K153*Front!$B$6</f>
        <v>0</v>
      </c>
      <c r="J154" s="3">
        <f t="shared" si="21"/>
        <v>0</v>
      </c>
      <c r="K154" s="3">
        <f t="shared" si="22"/>
        <v>0</v>
      </c>
      <c r="L154" s="16">
        <f t="shared" si="23"/>
        <v>49670</v>
      </c>
      <c r="M154" s="5">
        <f t="shared" si="16"/>
        <v>2035</v>
      </c>
    </row>
    <row r="155" spans="1:13" x14ac:dyDescent="0.3">
      <c r="A155" s="2">
        <v>150</v>
      </c>
      <c r="B155" s="3">
        <f>+IF(A155&lt;=Front!$B$7,Calculos!$B$1,0)</f>
        <v>0</v>
      </c>
      <c r="C155" s="3">
        <f>+IF(A155&lt;=Front!$B$7,(K154/1000000)*VLOOKUP(A155,Seguros!$B$6:$F$26,3,1),0)</f>
        <v>0</v>
      </c>
      <c r="D155" s="3">
        <f>+IF(A155&lt;=Front!$B$7,(VLOOKUP(A155,Seguros!$B$6:$F$26,5,1)/1000000)*VLOOKUP(A155,Seguros!$B$6:$F$26,4,1),0)</f>
        <v>0</v>
      </c>
      <c r="E155" s="3">
        <f t="shared" si="17"/>
        <v>0</v>
      </c>
      <c r="F155" s="3">
        <f t="shared" si="18"/>
        <v>0</v>
      </c>
      <c r="G155" s="3">
        <f t="shared" si="19"/>
        <v>0</v>
      </c>
      <c r="H155" s="3">
        <f t="shared" si="20"/>
        <v>0</v>
      </c>
      <c r="I155" s="3">
        <f>+K154*Front!$B$6</f>
        <v>0</v>
      </c>
      <c r="J155" s="3">
        <f t="shared" si="21"/>
        <v>0</v>
      </c>
      <c r="K155" s="3">
        <f t="shared" si="22"/>
        <v>0</v>
      </c>
      <c r="L155" s="16">
        <f t="shared" si="23"/>
        <v>49701</v>
      </c>
      <c r="M155" s="5">
        <f t="shared" si="16"/>
        <v>2036</v>
      </c>
    </row>
    <row r="156" spans="1:13" x14ac:dyDescent="0.3">
      <c r="A156" s="2">
        <v>151</v>
      </c>
      <c r="B156" s="3">
        <f>+IF(A156&lt;=Front!$B$7,Calculos!$B$1,0)</f>
        <v>0</v>
      </c>
      <c r="C156" s="3">
        <f>+IF(A156&lt;=Front!$B$7,(K155/1000000)*VLOOKUP(A156,Seguros!$B$6:$F$26,3,1),0)</f>
        <v>0</v>
      </c>
      <c r="D156" s="3">
        <f>+IF(A156&lt;=Front!$B$7,(VLOOKUP(A156,Seguros!$B$6:$F$26,5,1)/1000000)*VLOOKUP(A156,Seguros!$B$6:$F$26,4,1),0)</f>
        <v>0</v>
      </c>
      <c r="E156" s="3">
        <f t="shared" si="17"/>
        <v>0</v>
      </c>
      <c r="F156" s="3">
        <f t="shared" si="18"/>
        <v>0</v>
      </c>
      <c r="G156" s="3">
        <f t="shared" si="19"/>
        <v>0</v>
      </c>
      <c r="H156" s="3">
        <f t="shared" si="20"/>
        <v>0</v>
      </c>
      <c r="I156" s="3">
        <f>+K155*Front!$B$6</f>
        <v>0</v>
      </c>
      <c r="J156" s="3">
        <f t="shared" si="21"/>
        <v>0</v>
      </c>
      <c r="K156" s="3">
        <f t="shared" si="22"/>
        <v>0</v>
      </c>
      <c r="L156" s="16">
        <f t="shared" si="23"/>
        <v>49732</v>
      </c>
      <c r="M156" s="5">
        <f t="shared" si="16"/>
        <v>2036</v>
      </c>
    </row>
    <row r="157" spans="1:13" x14ac:dyDescent="0.3">
      <c r="A157" s="2">
        <v>152</v>
      </c>
      <c r="B157" s="3">
        <f>+IF(A157&lt;=Front!$B$7,Calculos!$B$1,0)</f>
        <v>0</v>
      </c>
      <c r="C157" s="3">
        <f>+IF(A157&lt;=Front!$B$7,(K156/1000000)*VLOOKUP(A157,Seguros!$B$6:$F$26,3,1),0)</f>
        <v>0</v>
      </c>
      <c r="D157" s="3">
        <f>+IF(A157&lt;=Front!$B$7,(VLOOKUP(A157,Seguros!$B$6:$F$26,5,1)/1000000)*VLOOKUP(A157,Seguros!$B$6:$F$26,4,1),0)</f>
        <v>0</v>
      </c>
      <c r="E157" s="3">
        <f t="shared" si="17"/>
        <v>0</v>
      </c>
      <c r="F157" s="3">
        <f t="shared" si="18"/>
        <v>0</v>
      </c>
      <c r="G157" s="3">
        <f t="shared" si="19"/>
        <v>0</v>
      </c>
      <c r="H157" s="3">
        <f t="shared" si="20"/>
        <v>0</v>
      </c>
      <c r="I157" s="3">
        <f>+K156*Front!$B$6</f>
        <v>0</v>
      </c>
      <c r="J157" s="3">
        <f t="shared" si="21"/>
        <v>0</v>
      </c>
      <c r="K157" s="3">
        <f t="shared" si="22"/>
        <v>0</v>
      </c>
      <c r="L157" s="16">
        <f t="shared" si="23"/>
        <v>49761</v>
      </c>
      <c r="M157" s="5">
        <f t="shared" si="16"/>
        <v>2036</v>
      </c>
    </row>
    <row r="158" spans="1:13" x14ac:dyDescent="0.3">
      <c r="A158" s="2">
        <v>153</v>
      </c>
      <c r="B158" s="3">
        <f>+IF(A158&lt;=Front!$B$7,Calculos!$B$1,0)</f>
        <v>0</v>
      </c>
      <c r="C158" s="3">
        <f>+IF(A158&lt;=Front!$B$7,(K157/1000000)*VLOOKUP(A158,Seguros!$B$6:$F$26,3,1),0)</f>
        <v>0</v>
      </c>
      <c r="D158" s="3">
        <f>+IF(A158&lt;=Front!$B$7,(VLOOKUP(A158,Seguros!$B$6:$F$26,5,1)/1000000)*VLOOKUP(A158,Seguros!$B$6:$F$26,4,1),0)</f>
        <v>0</v>
      </c>
      <c r="E158" s="3">
        <f t="shared" si="17"/>
        <v>0</v>
      </c>
      <c r="F158" s="3">
        <f t="shared" si="18"/>
        <v>0</v>
      </c>
      <c r="G158" s="3">
        <f t="shared" si="19"/>
        <v>0</v>
      </c>
      <c r="H158" s="3">
        <f t="shared" si="20"/>
        <v>0</v>
      </c>
      <c r="I158" s="3">
        <f>+K157*Front!$B$6</f>
        <v>0</v>
      </c>
      <c r="J158" s="3">
        <f t="shared" si="21"/>
        <v>0</v>
      </c>
      <c r="K158" s="3">
        <f t="shared" si="22"/>
        <v>0</v>
      </c>
      <c r="L158" s="16">
        <f t="shared" si="23"/>
        <v>49792</v>
      </c>
      <c r="M158" s="5">
        <f t="shared" si="16"/>
        <v>2036</v>
      </c>
    </row>
    <row r="159" spans="1:13" x14ac:dyDescent="0.3">
      <c r="A159" s="2">
        <v>154</v>
      </c>
      <c r="B159" s="3">
        <f>+IF(A159&lt;=Front!$B$7,Calculos!$B$1,0)</f>
        <v>0</v>
      </c>
      <c r="C159" s="3">
        <f>+IF(A159&lt;=Front!$B$7,(K158/1000000)*VLOOKUP(A159,Seguros!$B$6:$F$26,3,1),0)</f>
        <v>0</v>
      </c>
      <c r="D159" s="3">
        <f>+IF(A159&lt;=Front!$B$7,(VLOOKUP(A159,Seguros!$B$6:$F$26,5,1)/1000000)*VLOOKUP(A159,Seguros!$B$6:$F$26,4,1),0)</f>
        <v>0</v>
      </c>
      <c r="E159" s="3">
        <f t="shared" si="17"/>
        <v>0</v>
      </c>
      <c r="F159" s="3">
        <f t="shared" si="18"/>
        <v>0</v>
      </c>
      <c r="G159" s="3">
        <f t="shared" si="19"/>
        <v>0</v>
      </c>
      <c r="H159" s="3">
        <f t="shared" si="20"/>
        <v>0</v>
      </c>
      <c r="I159" s="3">
        <f>+K158*Front!$B$6</f>
        <v>0</v>
      </c>
      <c r="J159" s="3">
        <f t="shared" si="21"/>
        <v>0</v>
      </c>
      <c r="K159" s="3">
        <f t="shared" si="22"/>
        <v>0</v>
      </c>
      <c r="L159" s="16">
        <f t="shared" si="23"/>
        <v>49822</v>
      </c>
      <c r="M159" s="5">
        <f t="shared" si="16"/>
        <v>2036</v>
      </c>
    </row>
    <row r="160" spans="1:13" x14ac:dyDescent="0.3">
      <c r="A160" s="2">
        <v>155</v>
      </c>
      <c r="B160" s="3">
        <f>+IF(A160&lt;=Front!$B$7,Calculos!$B$1,0)</f>
        <v>0</v>
      </c>
      <c r="C160" s="3">
        <f>+IF(A160&lt;=Front!$B$7,(K159/1000000)*VLOOKUP(A160,Seguros!$B$6:$F$26,3,1),0)</f>
        <v>0</v>
      </c>
      <c r="D160" s="3">
        <f>+IF(A160&lt;=Front!$B$7,(VLOOKUP(A160,Seguros!$B$6:$F$26,5,1)/1000000)*VLOOKUP(A160,Seguros!$B$6:$F$26,4,1),0)</f>
        <v>0</v>
      </c>
      <c r="E160" s="3">
        <f t="shared" si="17"/>
        <v>0</v>
      </c>
      <c r="F160" s="3">
        <f t="shared" si="18"/>
        <v>0</v>
      </c>
      <c r="G160" s="3">
        <f t="shared" si="19"/>
        <v>0</v>
      </c>
      <c r="H160" s="3">
        <f t="shared" si="20"/>
        <v>0</v>
      </c>
      <c r="I160" s="3">
        <f>+K159*Front!$B$6</f>
        <v>0</v>
      </c>
      <c r="J160" s="3">
        <f t="shared" si="21"/>
        <v>0</v>
      </c>
      <c r="K160" s="3">
        <f t="shared" si="22"/>
        <v>0</v>
      </c>
      <c r="L160" s="16">
        <f t="shared" si="23"/>
        <v>49853</v>
      </c>
      <c r="M160" s="5">
        <f t="shared" si="16"/>
        <v>2036</v>
      </c>
    </row>
    <row r="161" spans="1:13" x14ac:dyDescent="0.3">
      <c r="A161" s="2">
        <v>156</v>
      </c>
      <c r="B161" s="3">
        <f>+IF(A161&lt;=Front!$B$7,Calculos!$B$1,0)</f>
        <v>0</v>
      </c>
      <c r="C161" s="3">
        <f>+IF(A161&lt;=Front!$B$7,(K160/1000000)*VLOOKUP(A161,Seguros!$B$6:$F$26,3,1),0)</f>
        <v>0</v>
      </c>
      <c r="D161" s="3">
        <f>+IF(A161&lt;=Front!$B$7,(VLOOKUP(A161,Seguros!$B$6:$F$26,5,1)/1000000)*VLOOKUP(A161,Seguros!$B$6:$F$26,4,1),0)</f>
        <v>0</v>
      </c>
      <c r="E161" s="3">
        <f t="shared" si="17"/>
        <v>0</v>
      </c>
      <c r="F161" s="3">
        <f t="shared" si="18"/>
        <v>0</v>
      </c>
      <c r="G161" s="3">
        <f t="shared" si="19"/>
        <v>0</v>
      </c>
      <c r="H161" s="3">
        <f t="shared" si="20"/>
        <v>0</v>
      </c>
      <c r="I161" s="3">
        <f>+K160*Front!$B$6</f>
        <v>0</v>
      </c>
      <c r="J161" s="3">
        <f t="shared" si="21"/>
        <v>0</v>
      </c>
      <c r="K161" s="3">
        <f t="shared" si="22"/>
        <v>0</v>
      </c>
      <c r="L161" s="16">
        <f t="shared" si="23"/>
        <v>49883</v>
      </c>
      <c r="M161" s="5">
        <f t="shared" si="16"/>
        <v>2036</v>
      </c>
    </row>
    <row r="162" spans="1:13" x14ac:dyDescent="0.3">
      <c r="A162" s="2">
        <v>157</v>
      </c>
      <c r="B162" s="3">
        <f>+IF(A162&lt;=Front!$B$7,Calculos!$B$1,0)</f>
        <v>0</v>
      </c>
      <c r="C162" s="3">
        <f>+IF(A162&lt;=Front!$B$7,(K161/1000000)*VLOOKUP(A162,Seguros!$B$6:$F$26,3,1),0)</f>
        <v>0</v>
      </c>
      <c r="D162" s="3">
        <f>+IF(A162&lt;=Front!$B$7,(VLOOKUP(A162,Seguros!$B$6:$F$26,5,1)/1000000)*VLOOKUP(A162,Seguros!$B$6:$F$26,4,1),0)</f>
        <v>0</v>
      </c>
      <c r="E162" s="3">
        <f t="shared" si="17"/>
        <v>0</v>
      </c>
      <c r="F162" s="3">
        <f t="shared" si="18"/>
        <v>0</v>
      </c>
      <c r="G162" s="3">
        <f t="shared" si="19"/>
        <v>0</v>
      </c>
      <c r="H162" s="3">
        <f t="shared" si="20"/>
        <v>0</v>
      </c>
      <c r="I162" s="3">
        <f>+K161*Front!$B$6</f>
        <v>0</v>
      </c>
      <c r="J162" s="3">
        <f t="shared" si="21"/>
        <v>0</v>
      </c>
      <c r="K162" s="3">
        <f t="shared" si="22"/>
        <v>0</v>
      </c>
      <c r="L162" s="16">
        <f t="shared" si="23"/>
        <v>49914</v>
      </c>
      <c r="M162" s="5">
        <f t="shared" si="16"/>
        <v>2036</v>
      </c>
    </row>
    <row r="163" spans="1:13" x14ac:dyDescent="0.3">
      <c r="A163" s="2">
        <v>158</v>
      </c>
      <c r="B163" s="3">
        <f>+IF(A163&lt;=Front!$B$7,Calculos!$B$1,0)</f>
        <v>0</v>
      </c>
      <c r="C163" s="3">
        <f>+IF(A163&lt;=Front!$B$7,(K162/1000000)*VLOOKUP(A163,Seguros!$B$6:$F$26,3,1),0)</f>
        <v>0</v>
      </c>
      <c r="D163" s="3">
        <f>+IF(A163&lt;=Front!$B$7,(VLOOKUP(A163,Seguros!$B$6:$F$26,5,1)/1000000)*VLOOKUP(A163,Seguros!$B$6:$F$26,4,1),0)</f>
        <v>0</v>
      </c>
      <c r="E163" s="3">
        <f t="shared" si="17"/>
        <v>0</v>
      </c>
      <c r="F163" s="3">
        <f t="shared" si="18"/>
        <v>0</v>
      </c>
      <c r="G163" s="3">
        <f t="shared" si="19"/>
        <v>0</v>
      </c>
      <c r="H163" s="3">
        <f t="shared" si="20"/>
        <v>0</v>
      </c>
      <c r="I163" s="3">
        <f>+K162*Front!$B$6</f>
        <v>0</v>
      </c>
      <c r="J163" s="3">
        <f t="shared" si="21"/>
        <v>0</v>
      </c>
      <c r="K163" s="3">
        <f t="shared" si="22"/>
        <v>0</v>
      </c>
      <c r="L163" s="16">
        <f t="shared" si="23"/>
        <v>49945</v>
      </c>
      <c r="M163" s="5">
        <f t="shared" si="16"/>
        <v>2036</v>
      </c>
    </row>
    <row r="164" spans="1:13" x14ac:dyDescent="0.3">
      <c r="A164" s="2">
        <v>159</v>
      </c>
      <c r="B164" s="3">
        <f>+IF(A164&lt;=Front!$B$7,Calculos!$B$1,0)</f>
        <v>0</v>
      </c>
      <c r="C164" s="3">
        <f>+IF(A164&lt;=Front!$B$7,(K163/1000000)*VLOOKUP(A164,Seguros!$B$6:$F$26,3,1),0)</f>
        <v>0</v>
      </c>
      <c r="D164" s="3">
        <f>+IF(A164&lt;=Front!$B$7,(VLOOKUP(A164,Seguros!$B$6:$F$26,5,1)/1000000)*VLOOKUP(A164,Seguros!$B$6:$F$26,4,1),0)</f>
        <v>0</v>
      </c>
      <c r="E164" s="3">
        <f t="shared" si="17"/>
        <v>0</v>
      </c>
      <c r="F164" s="3">
        <f t="shared" si="18"/>
        <v>0</v>
      </c>
      <c r="G164" s="3">
        <f t="shared" si="19"/>
        <v>0</v>
      </c>
      <c r="H164" s="3">
        <f t="shared" si="20"/>
        <v>0</v>
      </c>
      <c r="I164" s="3">
        <f>+K163*Front!$B$6</f>
        <v>0</v>
      </c>
      <c r="J164" s="3">
        <f t="shared" si="21"/>
        <v>0</v>
      </c>
      <c r="K164" s="3">
        <f t="shared" si="22"/>
        <v>0</v>
      </c>
      <c r="L164" s="16">
        <f t="shared" si="23"/>
        <v>49975</v>
      </c>
      <c r="M164" s="5">
        <f t="shared" si="16"/>
        <v>2036</v>
      </c>
    </row>
    <row r="165" spans="1:13" x14ac:dyDescent="0.3">
      <c r="A165" s="2">
        <v>160</v>
      </c>
      <c r="B165" s="3">
        <f>+IF(A165&lt;=Front!$B$7,Calculos!$B$1,0)</f>
        <v>0</v>
      </c>
      <c r="C165" s="3">
        <f>+IF(A165&lt;=Front!$B$7,(K164/1000000)*VLOOKUP(A165,Seguros!$B$6:$F$26,3,1),0)</f>
        <v>0</v>
      </c>
      <c r="D165" s="3">
        <f>+IF(A165&lt;=Front!$B$7,(VLOOKUP(A165,Seguros!$B$6:$F$26,5,1)/1000000)*VLOOKUP(A165,Seguros!$B$6:$F$26,4,1),0)</f>
        <v>0</v>
      </c>
      <c r="E165" s="3">
        <f t="shared" si="17"/>
        <v>0</v>
      </c>
      <c r="F165" s="3">
        <f t="shared" si="18"/>
        <v>0</v>
      </c>
      <c r="G165" s="3">
        <f t="shared" si="19"/>
        <v>0</v>
      </c>
      <c r="H165" s="3">
        <f t="shared" si="20"/>
        <v>0</v>
      </c>
      <c r="I165" s="3">
        <f>+K164*Front!$B$6</f>
        <v>0</v>
      </c>
      <c r="J165" s="3">
        <f t="shared" si="21"/>
        <v>0</v>
      </c>
      <c r="K165" s="3">
        <f t="shared" si="22"/>
        <v>0</v>
      </c>
      <c r="L165" s="16">
        <f t="shared" si="23"/>
        <v>50006</v>
      </c>
      <c r="M165" s="5">
        <f t="shared" si="16"/>
        <v>2036</v>
      </c>
    </row>
    <row r="166" spans="1:13" x14ac:dyDescent="0.3">
      <c r="A166" s="2">
        <v>161</v>
      </c>
      <c r="B166" s="3">
        <f>+IF(A166&lt;=Front!$B$7,Calculos!$B$1,0)</f>
        <v>0</v>
      </c>
      <c r="C166" s="3">
        <f>+IF(A166&lt;=Front!$B$7,(K165/1000000)*VLOOKUP(A166,Seguros!$B$6:$F$26,3,1),0)</f>
        <v>0</v>
      </c>
      <c r="D166" s="3">
        <f>+IF(A166&lt;=Front!$B$7,(VLOOKUP(A166,Seguros!$B$6:$F$26,5,1)/1000000)*VLOOKUP(A166,Seguros!$B$6:$F$26,4,1),0)</f>
        <v>0</v>
      </c>
      <c r="E166" s="3">
        <f t="shared" si="17"/>
        <v>0</v>
      </c>
      <c r="F166" s="3">
        <f t="shared" si="18"/>
        <v>0</v>
      </c>
      <c r="G166" s="3">
        <f t="shared" si="19"/>
        <v>0</v>
      </c>
      <c r="H166" s="3">
        <f t="shared" si="20"/>
        <v>0</v>
      </c>
      <c r="I166" s="3">
        <f>+K165*Front!$B$6</f>
        <v>0</v>
      </c>
      <c r="J166" s="3">
        <f t="shared" si="21"/>
        <v>0</v>
      </c>
      <c r="K166" s="3">
        <f t="shared" si="22"/>
        <v>0</v>
      </c>
      <c r="L166" s="16">
        <f t="shared" si="23"/>
        <v>50036</v>
      </c>
      <c r="M166" s="5">
        <f t="shared" si="16"/>
        <v>2036</v>
      </c>
    </row>
    <row r="167" spans="1:13" x14ac:dyDescent="0.3">
      <c r="A167" s="2">
        <v>162</v>
      </c>
      <c r="B167" s="3">
        <f>+IF(A167&lt;=Front!$B$7,Calculos!$B$1,0)</f>
        <v>0</v>
      </c>
      <c r="C167" s="3">
        <f>+IF(A167&lt;=Front!$B$7,(K166/1000000)*VLOOKUP(A167,Seguros!$B$6:$F$26,3,1),0)</f>
        <v>0</v>
      </c>
      <c r="D167" s="3">
        <f>+IF(A167&lt;=Front!$B$7,(VLOOKUP(A167,Seguros!$B$6:$F$26,5,1)/1000000)*VLOOKUP(A167,Seguros!$B$6:$F$26,4,1),0)</f>
        <v>0</v>
      </c>
      <c r="E167" s="3">
        <f t="shared" si="17"/>
        <v>0</v>
      </c>
      <c r="F167" s="3">
        <f t="shared" si="18"/>
        <v>0</v>
      </c>
      <c r="G167" s="3">
        <f t="shared" si="19"/>
        <v>0</v>
      </c>
      <c r="H167" s="3">
        <f t="shared" si="20"/>
        <v>0</v>
      </c>
      <c r="I167" s="3">
        <f>+K166*Front!$B$6</f>
        <v>0</v>
      </c>
      <c r="J167" s="3">
        <f t="shared" si="21"/>
        <v>0</v>
      </c>
      <c r="K167" s="3">
        <f t="shared" si="22"/>
        <v>0</v>
      </c>
      <c r="L167" s="16">
        <f t="shared" si="23"/>
        <v>50067</v>
      </c>
      <c r="M167" s="5">
        <f t="shared" si="16"/>
        <v>2037</v>
      </c>
    </row>
    <row r="168" spans="1:13" x14ac:dyDescent="0.3">
      <c r="A168" s="2">
        <v>163</v>
      </c>
      <c r="B168" s="3">
        <f>+IF(A168&lt;=Front!$B$7,Calculos!$B$1,0)</f>
        <v>0</v>
      </c>
      <c r="C168" s="3">
        <f>+IF(A168&lt;=Front!$B$7,(K167/1000000)*VLOOKUP(A168,Seguros!$B$6:$F$26,3,1),0)</f>
        <v>0</v>
      </c>
      <c r="D168" s="3">
        <f>+IF(A168&lt;=Front!$B$7,(VLOOKUP(A168,Seguros!$B$6:$F$26,5,1)/1000000)*VLOOKUP(A168,Seguros!$B$6:$F$26,4,1),0)</f>
        <v>0</v>
      </c>
      <c r="E168" s="3">
        <f t="shared" si="17"/>
        <v>0</v>
      </c>
      <c r="F168" s="3">
        <f t="shared" si="18"/>
        <v>0</v>
      </c>
      <c r="G168" s="3">
        <f t="shared" si="19"/>
        <v>0</v>
      </c>
      <c r="H168" s="3">
        <f t="shared" si="20"/>
        <v>0</v>
      </c>
      <c r="I168" s="3">
        <f>+K167*Front!$B$6</f>
        <v>0</v>
      </c>
      <c r="J168" s="3">
        <f t="shared" si="21"/>
        <v>0</v>
      </c>
      <c r="K168" s="3">
        <f t="shared" si="22"/>
        <v>0</v>
      </c>
      <c r="L168" s="16">
        <f t="shared" si="23"/>
        <v>50098</v>
      </c>
      <c r="M168" s="5">
        <f t="shared" si="16"/>
        <v>2037</v>
      </c>
    </row>
    <row r="169" spans="1:13" x14ac:dyDescent="0.3">
      <c r="A169" s="2">
        <v>164</v>
      </c>
      <c r="B169" s="3">
        <f>+IF(A169&lt;=Front!$B$7,Calculos!$B$1,0)</f>
        <v>0</v>
      </c>
      <c r="C169" s="3">
        <f>+IF(A169&lt;=Front!$B$7,(K168/1000000)*VLOOKUP(A169,Seguros!$B$6:$F$26,3,1),0)</f>
        <v>0</v>
      </c>
      <c r="D169" s="3">
        <f>+IF(A169&lt;=Front!$B$7,(VLOOKUP(A169,Seguros!$B$6:$F$26,5,1)/1000000)*VLOOKUP(A169,Seguros!$B$6:$F$26,4,1),0)</f>
        <v>0</v>
      </c>
      <c r="E169" s="3">
        <f t="shared" si="17"/>
        <v>0</v>
      </c>
      <c r="F169" s="3">
        <f t="shared" si="18"/>
        <v>0</v>
      </c>
      <c r="G169" s="3">
        <f t="shared" si="19"/>
        <v>0</v>
      </c>
      <c r="H169" s="3">
        <f t="shared" si="20"/>
        <v>0</v>
      </c>
      <c r="I169" s="3">
        <f>+K168*Front!$B$6</f>
        <v>0</v>
      </c>
      <c r="J169" s="3">
        <f t="shared" si="21"/>
        <v>0</v>
      </c>
      <c r="K169" s="3">
        <f t="shared" si="22"/>
        <v>0</v>
      </c>
      <c r="L169" s="16">
        <f t="shared" si="23"/>
        <v>50126</v>
      </c>
      <c r="M169" s="5">
        <f t="shared" si="16"/>
        <v>2037</v>
      </c>
    </row>
    <row r="170" spans="1:13" x14ac:dyDescent="0.3">
      <c r="A170" s="2">
        <v>165</v>
      </c>
      <c r="B170" s="3">
        <f>+IF(A170&lt;=Front!$B$7,Calculos!$B$1,0)</f>
        <v>0</v>
      </c>
      <c r="C170" s="3">
        <f>+IF(A170&lt;=Front!$B$7,(K169/1000000)*VLOOKUP(A170,Seguros!$B$6:$F$26,3,1),0)</f>
        <v>0</v>
      </c>
      <c r="D170" s="3">
        <f>+IF(A170&lt;=Front!$B$7,(VLOOKUP(A170,Seguros!$B$6:$F$26,5,1)/1000000)*VLOOKUP(A170,Seguros!$B$6:$F$26,4,1),0)</f>
        <v>0</v>
      </c>
      <c r="E170" s="3">
        <f t="shared" si="17"/>
        <v>0</v>
      </c>
      <c r="F170" s="3">
        <f t="shared" si="18"/>
        <v>0</v>
      </c>
      <c r="G170" s="3">
        <f t="shared" si="19"/>
        <v>0</v>
      </c>
      <c r="H170" s="3">
        <f t="shared" si="20"/>
        <v>0</v>
      </c>
      <c r="I170" s="3">
        <f>+K169*Front!$B$6</f>
        <v>0</v>
      </c>
      <c r="J170" s="3">
        <f t="shared" si="21"/>
        <v>0</v>
      </c>
      <c r="K170" s="3">
        <f t="shared" si="22"/>
        <v>0</v>
      </c>
      <c r="L170" s="16">
        <f t="shared" si="23"/>
        <v>50157</v>
      </c>
      <c r="M170" s="5">
        <f t="shared" si="16"/>
        <v>2037</v>
      </c>
    </row>
    <row r="171" spans="1:13" x14ac:dyDescent="0.3">
      <c r="A171" s="2">
        <v>166</v>
      </c>
      <c r="B171" s="3">
        <f>+IF(A171&lt;=Front!$B$7,Calculos!$B$1,0)</f>
        <v>0</v>
      </c>
      <c r="C171" s="3">
        <f>+IF(A171&lt;=Front!$B$7,(K170/1000000)*VLOOKUP(A171,Seguros!$B$6:$F$26,3,1),0)</f>
        <v>0</v>
      </c>
      <c r="D171" s="3">
        <f>+IF(A171&lt;=Front!$B$7,(VLOOKUP(A171,Seguros!$B$6:$F$26,5,1)/1000000)*VLOOKUP(A171,Seguros!$B$6:$F$26,4,1),0)</f>
        <v>0</v>
      </c>
      <c r="E171" s="3">
        <f t="shared" si="17"/>
        <v>0</v>
      </c>
      <c r="F171" s="3">
        <f t="shared" si="18"/>
        <v>0</v>
      </c>
      <c r="G171" s="3">
        <f t="shared" si="19"/>
        <v>0</v>
      </c>
      <c r="H171" s="3">
        <f t="shared" si="20"/>
        <v>0</v>
      </c>
      <c r="I171" s="3">
        <f>+K170*Front!$B$6</f>
        <v>0</v>
      </c>
      <c r="J171" s="3">
        <f t="shared" si="21"/>
        <v>0</v>
      </c>
      <c r="K171" s="3">
        <f t="shared" si="22"/>
        <v>0</v>
      </c>
      <c r="L171" s="16">
        <f t="shared" si="23"/>
        <v>50187</v>
      </c>
      <c r="M171" s="5">
        <f t="shared" si="16"/>
        <v>2037</v>
      </c>
    </row>
    <row r="172" spans="1:13" x14ac:dyDescent="0.3">
      <c r="A172" s="2">
        <v>167</v>
      </c>
      <c r="B172" s="3">
        <f>+IF(A172&lt;=Front!$B$7,Calculos!$B$1,0)</f>
        <v>0</v>
      </c>
      <c r="C172" s="3">
        <f>+IF(A172&lt;=Front!$B$7,(K171/1000000)*VLOOKUP(A172,Seguros!$B$6:$F$26,3,1),0)</f>
        <v>0</v>
      </c>
      <c r="D172" s="3">
        <f>+IF(A172&lt;=Front!$B$7,(VLOOKUP(A172,Seguros!$B$6:$F$26,5,1)/1000000)*VLOOKUP(A172,Seguros!$B$6:$F$26,4,1),0)</f>
        <v>0</v>
      </c>
      <c r="E172" s="3">
        <f t="shared" si="17"/>
        <v>0</v>
      </c>
      <c r="F172" s="3">
        <f t="shared" si="18"/>
        <v>0</v>
      </c>
      <c r="G172" s="3">
        <f t="shared" si="19"/>
        <v>0</v>
      </c>
      <c r="H172" s="3">
        <f t="shared" si="20"/>
        <v>0</v>
      </c>
      <c r="I172" s="3">
        <f>+K171*Front!$B$6</f>
        <v>0</v>
      </c>
      <c r="J172" s="3">
        <f t="shared" si="21"/>
        <v>0</v>
      </c>
      <c r="K172" s="3">
        <f t="shared" si="22"/>
        <v>0</v>
      </c>
      <c r="L172" s="16">
        <f t="shared" si="23"/>
        <v>50218</v>
      </c>
      <c r="M172" s="5">
        <f t="shared" si="16"/>
        <v>2037</v>
      </c>
    </row>
    <row r="173" spans="1:13" x14ac:dyDescent="0.3">
      <c r="A173" s="2">
        <v>168</v>
      </c>
      <c r="B173" s="3">
        <f>+IF(A173&lt;=Front!$B$7,Calculos!$B$1,0)</f>
        <v>0</v>
      </c>
      <c r="C173" s="3">
        <f>+IF(A173&lt;=Front!$B$7,(K172/1000000)*VLOOKUP(A173,Seguros!$B$6:$F$26,3,1),0)</f>
        <v>0</v>
      </c>
      <c r="D173" s="3">
        <f>+IF(A173&lt;=Front!$B$7,(VLOOKUP(A173,Seguros!$B$6:$F$26,5,1)/1000000)*VLOOKUP(A173,Seguros!$B$6:$F$26,4,1),0)</f>
        <v>0</v>
      </c>
      <c r="E173" s="3">
        <f t="shared" si="17"/>
        <v>0</v>
      </c>
      <c r="F173" s="3">
        <f t="shared" si="18"/>
        <v>0</v>
      </c>
      <c r="G173" s="3">
        <f t="shared" si="19"/>
        <v>0</v>
      </c>
      <c r="H173" s="3">
        <f t="shared" si="20"/>
        <v>0</v>
      </c>
      <c r="I173" s="3">
        <f>+K172*Front!$B$6</f>
        <v>0</v>
      </c>
      <c r="J173" s="3">
        <f t="shared" si="21"/>
        <v>0</v>
      </c>
      <c r="K173" s="3">
        <f t="shared" si="22"/>
        <v>0</v>
      </c>
      <c r="L173" s="16">
        <f t="shared" si="23"/>
        <v>50248</v>
      </c>
      <c r="M173" s="5">
        <f t="shared" si="16"/>
        <v>2037</v>
      </c>
    </row>
    <row r="174" spans="1:13" x14ac:dyDescent="0.3">
      <c r="A174" s="2">
        <v>169</v>
      </c>
      <c r="B174" s="3">
        <f>+IF(A174&lt;=Front!$B$7,Calculos!$B$1,0)</f>
        <v>0</v>
      </c>
      <c r="C174" s="3">
        <f>+IF(A174&lt;=Front!$B$7,(K173/1000000)*VLOOKUP(A174,Seguros!$B$6:$F$26,3,1),0)</f>
        <v>0</v>
      </c>
      <c r="D174" s="3">
        <f>+IF(A174&lt;=Front!$B$7,(VLOOKUP(A174,Seguros!$B$6:$F$26,5,1)/1000000)*VLOOKUP(A174,Seguros!$B$6:$F$26,4,1),0)</f>
        <v>0</v>
      </c>
      <c r="E174" s="3">
        <f t="shared" si="17"/>
        <v>0</v>
      </c>
      <c r="F174" s="3">
        <f t="shared" si="18"/>
        <v>0</v>
      </c>
      <c r="G174" s="3">
        <f t="shared" si="19"/>
        <v>0</v>
      </c>
      <c r="H174" s="3">
        <f t="shared" si="20"/>
        <v>0</v>
      </c>
      <c r="I174" s="3">
        <f>+K173*Front!$B$6</f>
        <v>0</v>
      </c>
      <c r="J174" s="3">
        <f t="shared" si="21"/>
        <v>0</v>
      </c>
      <c r="K174" s="3">
        <f t="shared" si="22"/>
        <v>0</v>
      </c>
      <c r="L174" s="16">
        <f t="shared" si="23"/>
        <v>50279</v>
      </c>
      <c r="M174" s="5">
        <f t="shared" si="16"/>
        <v>2037</v>
      </c>
    </row>
    <row r="175" spans="1:13" x14ac:dyDescent="0.3">
      <c r="A175" s="2">
        <v>170</v>
      </c>
      <c r="B175" s="3">
        <f>+IF(A175&lt;=Front!$B$7,Calculos!$B$1,0)</f>
        <v>0</v>
      </c>
      <c r="C175" s="3">
        <f>+IF(A175&lt;=Front!$B$7,(K174/1000000)*VLOOKUP(A175,Seguros!$B$6:$F$26,3,1),0)</f>
        <v>0</v>
      </c>
      <c r="D175" s="3">
        <f>+IF(A175&lt;=Front!$B$7,(VLOOKUP(A175,Seguros!$B$6:$F$26,5,1)/1000000)*VLOOKUP(A175,Seguros!$B$6:$F$26,4,1),0)</f>
        <v>0</v>
      </c>
      <c r="E175" s="3">
        <f t="shared" si="17"/>
        <v>0</v>
      </c>
      <c r="F175" s="3">
        <f t="shared" si="18"/>
        <v>0</v>
      </c>
      <c r="G175" s="3">
        <f t="shared" si="19"/>
        <v>0</v>
      </c>
      <c r="H175" s="3">
        <f t="shared" si="20"/>
        <v>0</v>
      </c>
      <c r="I175" s="3">
        <f>+K174*Front!$B$6</f>
        <v>0</v>
      </c>
      <c r="J175" s="3">
        <f t="shared" si="21"/>
        <v>0</v>
      </c>
      <c r="K175" s="3">
        <f t="shared" si="22"/>
        <v>0</v>
      </c>
      <c r="L175" s="16">
        <f t="shared" si="23"/>
        <v>50310</v>
      </c>
      <c r="M175" s="5">
        <f t="shared" si="16"/>
        <v>2037</v>
      </c>
    </row>
    <row r="176" spans="1:13" x14ac:dyDescent="0.3">
      <c r="A176" s="2">
        <v>171</v>
      </c>
      <c r="B176" s="3">
        <f>+IF(A176&lt;=Front!$B$7,Calculos!$B$1,0)</f>
        <v>0</v>
      </c>
      <c r="C176" s="3">
        <f>+IF(A176&lt;=Front!$B$7,(K175/1000000)*VLOOKUP(A176,Seguros!$B$6:$F$26,3,1),0)</f>
        <v>0</v>
      </c>
      <c r="D176" s="3">
        <f>+IF(A176&lt;=Front!$B$7,(VLOOKUP(A176,Seguros!$B$6:$F$26,5,1)/1000000)*VLOOKUP(A176,Seguros!$B$6:$F$26,4,1),0)</f>
        <v>0</v>
      </c>
      <c r="E176" s="3">
        <f t="shared" si="17"/>
        <v>0</v>
      </c>
      <c r="F176" s="3">
        <f t="shared" si="18"/>
        <v>0</v>
      </c>
      <c r="G176" s="3">
        <f t="shared" si="19"/>
        <v>0</v>
      </c>
      <c r="H176" s="3">
        <f t="shared" si="20"/>
        <v>0</v>
      </c>
      <c r="I176" s="3">
        <f>+K175*Front!$B$6</f>
        <v>0</v>
      </c>
      <c r="J176" s="3">
        <f t="shared" si="21"/>
        <v>0</v>
      </c>
      <c r="K176" s="3">
        <f t="shared" si="22"/>
        <v>0</v>
      </c>
      <c r="L176" s="16">
        <f t="shared" si="23"/>
        <v>50340</v>
      </c>
      <c r="M176" s="5">
        <f t="shared" si="16"/>
        <v>2037</v>
      </c>
    </row>
    <row r="177" spans="1:13" x14ac:dyDescent="0.3">
      <c r="A177" s="2">
        <v>172</v>
      </c>
      <c r="B177" s="3">
        <f>+IF(A177&lt;=Front!$B$7,Calculos!$B$1,0)</f>
        <v>0</v>
      </c>
      <c r="C177" s="3">
        <f>+IF(A177&lt;=Front!$B$7,(K176/1000000)*VLOOKUP(A177,Seguros!$B$6:$F$26,3,1),0)</f>
        <v>0</v>
      </c>
      <c r="D177" s="3">
        <f>+IF(A177&lt;=Front!$B$7,(VLOOKUP(A177,Seguros!$B$6:$F$26,5,1)/1000000)*VLOOKUP(A177,Seguros!$B$6:$F$26,4,1),0)</f>
        <v>0</v>
      </c>
      <c r="E177" s="3">
        <f t="shared" si="17"/>
        <v>0</v>
      </c>
      <c r="F177" s="3">
        <f t="shared" si="18"/>
        <v>0</v>
      </c>
      <c r="G177" s="3">
        <f t="shared" si="19"/>
        <v>0</v>
      </c>
      <c r="H177" s="3">
        <f t="shared" si="20"/>
        <v>0</v>
      </c>
      <c r="I177" s="3">
        <f>+K176*Front!$B$6</f>
        <v>0</v>
      </c>
      <c r="J177" s="3">
        <f t="shared" si="21"/>
        <v>0</v>
      </c>
      <c r="K177" s="3">
        <f t="shared" si="22"/>
        <v>0</v>
      </c>
      <c r="L177" s="16">
        <f t="shared" si="23"/>
        <v>50371</v>
      </c>
      <c r="M177" s="5">
        <f t="shared" si="16"/>
        <v>2037</v>
      </c>
    </row>
    <row r="178" spans="1:13" x14ac:dyDescent="0.3">
      <c r="A178" s="2">
        <v>173</v>
      </c>
      <c r="B178" s="3">
        <f>+IF(A178&lt;=Front!$B$7,Calculos!$B$1,0)</f>
        <v>0</v>
      </c>
      <c r="C178" s="3">
        <f>+IF(A178&lt;=Front!$B$7,(K177/1000000)*VLOOKUP(A178,Seguros!$B$6:$F$26,3,1),0)</f>
        <v>0</v>
      </c>
      <c r="D178" s="3">
        <f>+IF(A178&lt;=Front!$B$7,(VLOOKUP(A178,Seguros!$B$6:$F$26,5,1)/1000000)*VLOOKUP(A178,Seguros!$B$6:$F$26,4,1),0)</f>
        <v>0</v>
      </c>
      <c r="E178" s="3">
        <f t="shared" si="17"/>
        <v>0</v>
      </c>
      <c r="F178" s="3">
        <f t="shared" si="18"/>
        <v>0</v>
      </c>
      <c r="G178" s="3">
        <f t="shared" si="19"/>
        <v>0</v>
      </c>
      <c r="H178" s="3">
        <f t="shared" si="20"/>
        <v>0</v>
      </c>
      <c r="I178" s="3">
        <f>+K177*Front!$B$6</f>
        <v>0</v>
      </c>
      <c r="J178" s="3">
        <f t="shared" si="21"/>
        <v>0</v>
      </c>
      <c r="K178" s="3">
        <f t="shared" si="22"/>
        <v>0</v>
      </c>
      <c r="L178" s="16">
        <f t="shared" si="23"/>
        <v>50401</v>
      </c>
      <c r="M178" s="5">
        <f t="shared" si="16"/>
        <v>2037</v>
      </c>
    </row>
    <row r="179" spans="1:13" x14ac:dyDescent="0.3">
      <c r="A179" s="2">
        <v>174</v>
      </c>
      <c r="B179" s="3">
        <f>+IF(A179&lt;=Front!$B$7,Calculos!$B$1,0)</f>
        <v>0</v>
      </c>
      <c r="C179" s="3">
        <f>+IF(A179&lt;=Front!$B$7,(K178/1000000)*VLOOKUP(A179,Seguros!$B$6:$F$26,3,1),0)</f>
        <v>0</v>
      </c>
      <c r="D179" s="3">
        <f>+IF(A179&lt;=Front!$B$7,(VLOOKUP(A179,Seguros!$B$6:$F$26,5,1)/1000000)*VLOOKUP(A179,Seguros!$B$6:$F$26,4,1),0)</f>
        <v>0</v>
      </c>
      <c r="E179" s="3">
        <f t="shared" si="17"/>
        <v>0</v>
      </c>
      <c r="F179" s="3">
        <f t="shared" si="18"/>
        <v>0</v>
      </c>
      <c r="G179" s="3">
        <f t="shared" si="19"/>
        <v>0</v>
      </c>
      <c r="H179" s="3">
        <f t="shared" si="20"/>
        <v>0</v>
      </c>
      <c r="I179" s="3">
        <f>+K178*Front!$B$6</f>
        <v>0</v>
      </c>
      <c r="J179" s="3">
        <f t="shared" si="21"/>
        <v>0</v>
      </c>
      <c r="K179" s="3">
        <f t="shared" si="22"/>
        <v>0</v>
      </c>
      <c r="L179" s="16">
        <f t="shared" si="23"/>
        <v>50432</v>
      </c>
      <c r="M179" s="5">
        <f t="shared" si="16"/>
        <v>2038</v>
      </c>
    </row>
    <row r="180" spans="1:13" x14ac:dyDescent="0.3">
      <c r="A180" s="2">
        <v>175</v>
      </c>
      <c r="B180" s="3">
        <f>+IF(A180&lt;=Front!$B$7,Calculos!$B$1,0)</f>
        <v>0</v>
      </c>
      <c r="C180" s="3">
        <f>+IF(A180&lt;=Front!$B$7,(K179/1000000)*VLOOKUP(A180,Seguros!$B$6:$F$26,3,1),0)</f>
        <v>0</v>
      </c>
      <c r="D180" s="3">
        <f>+IF(A180&lt;=Front!$B$7,(VLOOKUP(A180,Seguros!$B$6:$F$26,5,1)/1000000)*VLOOKUP(A180,Seguros!$B$6:$F$26,4,1),0)</f>
        <v>0</v>
      </c>
      <c r="E180" s="3">
        <f t="shared" si="17"/>
        <v>0</v>
      </c>
      <c r="F180" s="3">
        <f t="shared" si="18"/>
        <v>0</v>
      </c>
      <c r="G180" s="3">
        <f t="shared" si="19"/>
        <v>0</v>
      </c>
      <c r="H180" s="3">
        <f t="shared" si="20"/>
        <v>0</v>
      </c>
      <c r="I180" s="3">
        <f>+K179*Front!$B$6</f>
        <v>0</v>
      </c>
      <c r="J180" s="3">
        <f t="shared" si="21"/>
        <v>0</v>
      </c>
      <c r="K180" s="3">
        <f t="shared" si="22"/>
        <v>0</v>
      </c>
      <c r="L180" s="16">
        <f t="shared" si="23"/>
        <v>50463</v>
      </c>
      <c r="M180" s="5">
        <f t="shared" si="16"/>
        <v>2038</v>
      </c>
    </row>
    <row r="181" spans="1:13" x14ac:dyDescent="0.3">
      <c r="A181" s="2">
        <v>176</v>
      </c>
      <c r="B181" s="3">
        <f>+IF(A181&lt;=Front!$B$7,Calculos!$B$1,0)</f>
        <v>0</v>
      </c>
      <c r="C181" s="3">
        <f>+IF(A181&lt;=Front!$B$7,(K180/1000000)*VLOOKUP(A181,Seguros!$B$6:$F$26,3,1),0)</f>
        <v>0</v>
      </c>
      <c r="D181" s="3">
        <f>+IF(A181&lt;=Front!$B$7,(VLOOKUP(A181,Seguros!$B$6:$F$26,5,1)/1000000)*VLOOKUP(A181,Seguros!$B$6:$F$26,4,1),0)</f>
        <v>0</v>
      </c>
      <c r="E181" s="3">
        <f t="shared" si="17"/>
        <v>0</v>
      </c>
      <c r="F181" s="3">
        <f t="shared" si="18"/>
        <v>0</v>
      </c>
      <c r="G181" s="3">
        <f t="shared" si="19"/>
        <v>0</v>
      </c>
      <c r="H181" s="3">
        <f t="shared" si="20"/>
        <v>0</v>
      </c>
      <c r="I181" s="3">
        <f>+K180*Front!$B$6</f>
        <v>0</v>
      </c>
      <c r="J181" s="3">
        <f t="shared" si="21"/>
        <v>0</v>
      </c>
      <c r="K181" s="3">
        <f t="shared" si="22"/>
        <v>0</v>
      </c>
      <c r="L181" s="16">
        <f t="shared" si="23"/>
        <v>50491</v>
      </c>
      <c r="M181" s="5">
        <f t="shared" si="16"/>
        <v>2038</v>
      </c>
    </row>
    <row r="182" spans="1:13" x14ac:dyDescent="0.3">
      <c r="A182" s="2">
        <v>177</v>
      </c>
      <c r="B182" s="3">
        <f>+IF(A182&lt;=Front!$B$7,Calculos!$B$1,0)</f>
        <v>0</v>
      </c>
      <c r="C182" s="3">
        <f>+IF(A182&lt;=Front!$B$7,(K181/1000000)*VLOOKUP(A182,Seguros!$B$6:$F$26,3,1),0)</f>
        <v>0</v>
      </c>
      <c r="D182" s="3">
        <f>+IF(A182&lt;=Front!$B$7,(VLOOKUP(A182,Seguros!$B$6:$F$26,5,1)/1000000)*VLOOKUP(A182,Seguros!$B$6:$F$26,4,1),0)</f>
        <v>0</v>
      </c>
      <c r="E182" s="3">
        <f t="shared" si="17"/>
        <v>0</v>
      </c>
      <c r="F182" s="3">
        <f t="shared" si="18"/>
        <v>0</v>
      </c>
      <c r="G182" s="3">
        <f t="shared" si="19"/>
        <v>0</v>
      </c>
      <c r="H182" s="3">
        <f t="shared" si="20"/>
        <v>0</v>
      </c>
      <c r="I182" s="3">
        <f>+K181*Front!$B$6</f>
        <v>0</v>
      </c>
      <c r="J182" s="3">
        <f t="shared" si="21"/>
        <v>0</v>
      </c>
      <c r="K182" s="3">
        <f t="shared" si="22"/>
        <v>0</v>
      </c>
      <c r="L182" s="16">
        <f t="shared" si="23"/>
        <v>50522</v>
      </c>
      <c r="M182" s="5">
        <f t="shared" si="16"/>
        <v>2038</v>
      </c>
    </row>
    <row r="183" spans="1:13" x14ac:dyDescent="0.3">
      <c r="A183" s="2">
        <v>178</v>
      </c>
      <c r="B183" s="3">
        <f>+IF(A183&lt;=Front!$B$7,Calculos!$B$1,0)</f>
        <v>0</v>
      </c>
      <c r="C183" s="3">
        <f>+IF(A183&lt;=Front!$B$7,(K182/1000000)*VLOOKUP(A183,Seguros!$B$6:$F$26,3,1),0)</f>
        <v>0</v>
      </c>
      <c r="D183" s="3">
        <f>+IF(A183&lt;=Front!$B$7,(VLOOKUP(A183,Seguros!$B$6:$F$26,5,1)/1000000)*VLOOKUP(A183,Seguros!$B$6:$F$26,4,1),0)</f>
        <v>0</v>
      </c>
      <c r="E183" s="3">
        <f t="shared" si="17"/>
        <v>0</v>
      </c>
      <c r="F183" s="3">
        <f t="shared" si="18"/>
        <v>0</v>
      </c>
      <c r="G183" s="3">
        <f t="shared" si="19"/>
        <v>0</v>
      </c>
      <c r="H183" s="3">
        <f t="shared" si="20"/>
        <v>0</v>
      </c>
      <c r="I183" s="3">
        <f>+K182*Front!$B$6</f>
        <v>0</v>
      </c>
      <c r="J183" s="3">
        <f t="shared" si="21"/>
        <v>0</v>
      </c>
      <c r="K183" s="3">
        <f t="shared" si="22"/>
        <v>0</v>
      </c>
      <c r="L183" s="16">
        <f t="shared" si="23"/>
        <v>50552</v>
      </c>
      <c r="M183" s="5">
        <f t="shared" si="16"/>
        <v>2038</v>
      </c>
    </row>
    <row r="184" spans="1:13" x14ac:dyDescent="0.3">
      <c r="A184" s="2">
        <v>179</v>
      </c>
      <c r="B184" s="3">
        <f>+IF(A184&lt;=Front!$B$7,Calculos!$B$1,0)</f>
        <v>0</v>
      </c>
      <c r="C184" s="3">
        <f>+IF(A184&lt;=Front!$B$7,(K183/1000000)*VLOOKUP(A184,Seguros!$B$6:$F$26,3,1),0)</f>
        <v>0</v>
      </c>
      <c r="D184" s="3">
        <f>+IF(A184&lt;=Front!$B$7,(VLOOKUP(A184,Seguros!$B$6:$F$26,5,1)/1000000)*VLOOKUP(A184,Seguros!$B$6:$F$26,4,1),0)</f>
        <v>0</v>
      </c>
      <c r="E184" s="3">
        <f t="shared" si="17"/>
        <v>0</v>
      </c>
      <c r="F184" s="3">
        <f t="shared" si="18"/>
        <v>0</v>
      </c>
      <c r="G184" s="3">
        <f t="shared" si="19"/>
        <v>0</v>
      </c>
      <c r="H184" s="3">
        <f t="shared" si="20"/>
        <v>0</v>
      </c>
      <c r="I184" s="3">
        <f>+K183*Front!$B$6</f>
        <v>0</v>
      </c>
      <c r="J184" s="3">
        <f t="shared" si="21"/>
        <v>0</v>
      </c>
      <c r="K184" s="3">
        <f t="shared" si="22"/>
        <v>0</v>
      </c>
      <c r="L184" s="16">
        <f t="shared" si="23"/>
        <v>50583</v>
      </c>
      <c r="M184" s="5">
        <f t="shared" si="16"/>
        <v>2038</v>
      </c>
    </row>
    <row r="185" spans="1:13" x14ac:dyDescent="0.3">
      <c r="A185" s="2">
        <v>180</v>
      </c>
      <c r="B185" s="3">
        <f>+IF(A185&lt;=Front!$B$7,Calculos!$B$1,0)</f>
        <v>0</v>
      </c>
      <c r="C185" s="3">
        <f>+IF(A185&lt;=Front!$B$7,(K184/1000000)*VLOOKUP(A185,Seguros!$B$6:$F$26,3,1),0)</f>
        <v>0</v>
      </c>
      <c r="D185" s="3">
        <f>+IF(A185&lt;=Front!$B$7,(VLOOKUP(A185,Seguros!$B$6:$F$26,5,1)/1000000)*VLOOKUP(A185,Seguros!$B$6:$F$26,4,1),0)</f>
        <v>0</v>
      </c>
      <c r="E185" s="3">
        <f t="shared" si="17"/>
        <v>0</v>
      </c>
      <c r="F185" s="3">
        <f t="shared" si="18"/>
        <v>0</v>
      </c>
      <c r="G185" s="3">
        <f t="shared" si="19"/>
        <v>0</v>
      </c>
      <c r="H185" s="3">
        <f t="shared" si="20"/>
        <v>0</v>
      </c>
      <c r="I185" s="3">
        <f>+K184*Front!$B$6</f>
        <v>0</v>
      </c>
      <c r="J185" s="3">
        <f t="shared" si="21"/>
        <v>0</v>
      </c>
      <c r="K185" s="3">
        <f t="shared" si="22"/>
        <v>0</v>
      </c>
      <c r="L185" s="16">
        <f t="shared" si="23"/>
        <v>50613</v>
      </c>
      <c r="M185" s="5">
        <f t="shared" si="16"/>
        <v>2038</v>
      </c>
    </row>
    <row r="186" spans="1:13" x14ac:dyDescent="0.3">
      <c r="A186" s="2">
        <v>181</v>
      </c>
      <c r="B186" s="3">
        <f>+IF(A186&lt;=Front!$B$7,Calculos!$B$1,0)</f>
        <v>0</v>
      </c>
      <c r="C186" s="3">
        <f>+IF(A186&lt;=Front!$B$7,(K185/1000000)*VLOOKUP(A186,Seguros!$B$6:$F$26,3,1),0)</f>
        <v>0</v>
      </c>
      <c r="D186" s="3">
        <f>+IF(A186&lt;=Front!$B$7,(VLOOKUP(A186,Seguros!$B$6:$F$26,5,1)/1000000)*VLOOKUP(A186,Seguros!$B$6:$F$26,4,1),0)</f>
        <v>0</v>
      </c>
      <c r="E186" s="3">
        <f t="shared" si="17"/>
        <v>0</v>
      </c>
      <c r="F186" s="3">
        <f t="shared" si="18"/>
        <v>0</v>
      </c>
      <c r="G186" s="3">
        <f t="shared" si="19"/>
        <v>0</v>
      </c>
      <c r="H186" s="3">
        <f t="shared" si="20"/>
        <v>0</v>
      </c>
      <c r="I186" s="3">
        <f>+K185*Front!$B$6</f>
        <v>0</v>
      </c>
      <c r="J186" s="3">
        <f t="shared" si="21"/>
        <v>0</v>
      </c>
      <c r="K186" s="3">
        <f t="shared" si="22"/>
        <v>0</v>
      </c>
      <c r="L186" s="16">
        <f t="shared" si="23"/>
        <v>50644</v>
      </c>
      <c r="M186" s="5">
        <f t="shared" si="16"/>
        <v>2038</v>
      </c>
    </row>
    <row r="187" spans="1:13" x14ac:dyDescent="0.3">
      <c r="A187" s="2">
        <v>182</v>
      </c>
      <c r="B187" s="3">
        <f>+IF(A187&lt;=Front!$B$7,Calculos!$B$1,0)</f>
        <v>0</v>
      </c>
      <c r="C187" s="3">
        <f>+IF(A187&lt;=Front!$B$7,(K186/1000000)*VLOOKUP(A187,Seguros!$B$6:$F$26,3,1),0)</f>
        <v>0</v>
      </c>
      <c r="D187" s="3">
        <f>+IF(A187&lt;=Front!$B$7,(VLOOKUP(A187,Seguros!$B$6:$F$26,5,1)/1000000)*VLOOKUP(A187,Seguros!$B$6:$F$26,4,1),0)</f>
        <v>0</v>
      </c>
      <c r="E187" s="3">
        <f t="shared" si="17"/>
        <v>0</v>
      </c>
      <c r="F187" s="3">
        <f t="shared" si="18"/>
        <v>0</v>
      </c>
      <c r="G187" s="3">
        <f t="shared" si="19"/>
        <v>0</v>
      </c>
      <c r="H187" s="3">
        <f t="shared" si="20"/>
        <v>0</v>
      </c>
      <c r="I187" s="3">
        <f>+K186*Front!$B$6</f>
        <v>0</v>
      </c>
      <c r="J187" s="3">
        <f t="shared" si="21"/>
        <v>0</v>
      </c>
      <c r="K187" s="3">
        <f t="shared" si="22"/>
        <v>0</v>
      </c>
      <c r="L187" s="16">
        <f t="shared" si="23"/>
        <v>50675</v>
      </c>
      <c r="M187" s="5">
        <f t="shared" si="16"/>
        <v>2038</v>
      </c>
    </row>
    <row r="188" spans="1:13" x14ac:dyDescent="0.3">
      <c r="A188" s="2">
        <v>183</v>
      </c>
      <c r="B188" s="3">
        <f>+IF(A188&lt;=Front!$B$7,Calculos!$B$1,0)</f>
        <v>0</v>
      </c>
      <c r="C188" s="3">
        <f>+IF(A188&lt;=Front!$B$7,(K187/1000000)*VLOOKUP(A188,Seguros!$B$6:$F$26,3,1),0)</f>
        <v>0</v>
      </c>
      <c r="D188" s="3">
        <f>+IF(A188&lt;=Front!$B$7,(VLOOKUP(A188,Seguros!$B$6:$F$26,5,1)/1000000)*VLOOKUP(A188,Seguros!$B$6:$F$26,4,1),0)</f>
        <v>0</v>
      </c>
      <c r="E188" s="3">
        <f t="shared" si="17"/>
        <v>0</v>
      </c>
      <c r="F188" s="3">
        <f t="shared" si="18"/>
        <v>0</v>
      </c>
      <c r="G188" s="3">
        <f t="shared" si="19"/>
        <v>0</v>
      </c>
      <c r="H188" s="3">
        <f t="shared" si="20"/>
        <v>0</v>
      </c>
      <c r="I188" s="3">
        <f>+K187*Front!$B$6</f>
        <v>0</v>
      </c>
      <c r="J188" s="3">
        <f t="shared" si="21"/>
        <v>0</v>
      </c>
      <c r="K188" s="3">
        <f t="shared" si="22"/>
        <v>0</v>
      </c>
      <c r="L188" s="16">
        <f t="shared" si="23"/>
        <v>50705</v>
      </c>
      <c r="M188" s="5">
        <f t="shared" si="16"/>
        <v>2038</v>
      </c>
    </row>
    <row r="189" spans="1:13" x14ac:dyDescent="0.3">
      <c r="A189" s="2">
        <v>184</v>
      </c>
      <c r="B189" s="3">
        <f>+IF(A189&lt;=Front!$B$7,Calculos!$B$1,0)</f>
        <v>0</v>
      </c>
      <c r="C189" s="3">
        <f>+IF(A189&lt;=Front!$B$7,(K188/1000000)*VLOOKUP(A189,Seguros!$B$6:$F$26,3,1),0)</f>
        <v>0</v>
      </c>
      <c r="D189" s="3">
        <f>+IF(A189&lt;=Front!$B$7,(VLOOKUP(A189,Seguros!$B$6:$F$26,5,1)/1000000)*VLOOKUP(A189,Seguros!$B$6:$F$26,4,1),0)</f>
        <v>0</v>
      </c>
      <c r="E189" s="3">
        <f t="shared" si="17"/>
        <v>0</v>
      </c>
      <c r="F189" s="3">
        <f t="shared" si="18"/>
        <v>0</v>
      </c>
      <c r="G189" s="3">
        <f t="shared" si="19"/>
        <v>0</v>
      </c>
      <c r="H189" s="3">
        <f t="shared" si="20"/>
        <v>0</v>
      </c>
      <c r="I189" s="3">
        <f>+K188*Front!$B$6</f>
        <v>0</v>
      </c>
      <c r="J189" s="3">
        <f t="shared" si="21"/>
        <v>0</v>
      </c>
      <c r="K189" s="3">
        <f t="shared" si="22"/>
        <v>0</v>
      </c>
      <c r="L189" s="16">
        <f t="shared" si="23"/>
        <v>50736</v>
      </c>
      <c r="M189" s="5">
        <f t="shared" si="16"/>
        <v>2038</v>
      </c>
    </row>
    <row r="190" spans="1:13" x14ac:dyDescent="0.3">
      <c r="A190" s="2">
        <v>185</v>
      </c>
      <c r="B190" s="3">
        <f>+IF(A190&lt;=Front!$B$7,Calculos!$B$1,0)</f>
        <v>0</v>
      </c>
      <c r="C190" s="3">
        <f>+IF(A190&lt;=Front!$B$7,(K189/1000000)*VLOOKUP(A190,Seguros!$B$6:$F$26,3,1),0)</f>
        <v>0</v>
      </c>
      <c r="D190" s="3">
        <f>+IF(A190&lt;=Front!$B$7,(VLOOKUP(A190,Seguros!$B$6:$F$26,5,1)/1000000)*VLOOKUP(A190,Seguros!$B$6:$F$26,4,1),0)</f>
        <v>0</v>
      </c>
      <c r="E190" s="3">
        <f t="shared" si="17"/>
        <v>0</v>
      </c>
      <c r="F190" s="3">
        <f t="shared" si="18"/>
        <v>0</v>
      </c>
      <c r="G190" s="3">
        <f t="shared" si="19"/>
        <v>0</v>
      </c>
      <c r="H190" s="3">
        <f t="shared" si="20"/>
        <v>0</v>
      </c>
      <c r="I190" s="3">
        <f>+K189*Front!$B$6</f>
        <v>0</v>
      </c>
      <c r="J190" s="3">
        <f t="shared" si="21"/>
        <v>0</v>
      </c>
      <c r="K190" s="3">
        <f t="shared" si="22"/>
        <v>0</v>
      </c>
      <c r="L190" s="16">
        <f t="shared" si="23"/>
        <v>50766</v>
      </c>
      <c r="M190" s="5">
        <f t="shared" si="16"/>
        <v>2038</v>
      </c>
    </row>
    <row r="191" spans="1:13" x14ac:dyDescent="0.3">
      <c r="A191" s="2">
        <v>186</v>
      </c>
      <c r="B191" s="3">
        <f>+IF(A191&lt;=Front!$B$7,Calculos!$B$1,0)</f>
        <v>0</v>
      </c>
      <c r="C191" s="3">
        <f>+IF(A191&lt;=Front!$B$7,(K190/1000000)*VLOOKUP(A191,Seguros!$B$6:$F$26,3,1),0)</f>
        <v>0</v>
      </c>
      <c r="D191" s="3">
        <f>+IF(A191&lt;=Front!$B$7,(VLOOKUP(A191,Seguros!$B$6:$F$26,5,1)/1000000)*VLOOKUP(A191,Seguros!$B$6:$F$26,4,1),0)</f>
        <v>0</v>
      </c>
      <c r="E191" s="3">
        <f t="shared" si="17"/>
        <v>0</v>
      </c>
      <c r="F191" s="3">
        <f t="shared" si="18"/>
        <v>0</v>
      </c>
      <c r="G191" s="3">
        <f t="shared" si="19"/>
        <v>0</v>
      </c>
      <c r="H191" s="3">
        <f t="shared" si="20"/>
        <v>0</v>
      </c>
      <c r="I191" s="3">
        <f>+K190*Front!$B$6</f>
        <v>0</v>
      </c>
      <c r="J191" s="3">
        <f t="shared" si="21"/>
        <v>0</v>
      </c>
      <c r="K191" s="3">
        <f t="shared" si="22"/>
        <v>0</v>
      </c>
      <c r="L191" s="16">
        <f t="shared" si="23"/>
        <v>50797</v>
      </c>
      <c r="M191" s="5">
        <f t="shared" si="16"/>
        <v>2039</v>
      </c>
    </row>
    <row r="192" spans="1:13" x14ac:dyDescent="0.3">
      <c r="A192" s="2">
        <v>187</v>
      </c>
      <c r="B192" s="3">
        <f>+IF(A192&lt;=Front!$B$7,Calculos!$B$1,0)</f>
        <v>0</v>
      </c>
      <c r="C192" s="3">
        <f>+IF(A192&lt;=Front!$B$7,(K191/1000000)*VLOOKUP(A192,Seguros!$B$6:$F$26,3,1),0)</f>
        <v>0</v>
      </c>
      <c r="D192" s="3">
        <f>+IF(A192&lt;=Front!$B$7,(VLOOKUP(A192,Seguros!$B$6:$F$26,5,1)/1000000)*VLOOKUP(A192,Seguros!$B$6:$F$26,4,1),0)</f>
        <v>0</v>
      </c>
      <c r="E192" s="3">
        <f t="shared" si="17"/>
        <v>0</v>
      </c>
      <c r="F192" s="3">
        <f t="shared" si="18"/>
        <v>0</v>
      </c>
      <c r="G192" s="3">
        <f t="shared" si="19"/>
        <v>0</v>
      </c>
      <c r="H192" s="3">
        <f t="shared" si="20"/>
        <v>0</v>
      </c>
      <c r="I192" s="3">
        <f>+K191*Front!$B$6</f>
        <v>0</v>
      </c>
      <c r="J192" s="3">
        <f t="shared" si="21"/>
        <v>0</v>
      </c>
      <c r="K192" s="3">
        <f t="shared" si="22"/>
        <v>0</v>
      </c>
      <c r="L192" s="16">
        <f t="shared" si="23"/>
        <v>50828</v>
      </c>
      <c r="M192" s="5">
        <f t="shared" si="16"/>
        <v>2039</v>
      </c>
    </row>
    <row r="193" spans="1:13" x14ac:dyDescent="0.3">
      <c r="A193" s="2">
        <v>188</v>
      </c>
      <c r="B193" s="3">
        <f>+IF(A193&lt;=Front!$B$7,Calculos!$B$1,0)</f>
        <v>0</v>
      </c>
      <c r="C193" s="3">
        <f>+IF(A193&lt;=Front!$B$7,(K192/1000000)*VLOOKUP(A193,Seguros!$B$6:$F$26,3,1),0)</f>
        <v>0</v>
      </c>
      <c r="D193" s="3">
        <f>+IF(A193&lt;=Front!$B$7,(VLOOKUP(A193,Seguros!$B$6:$F$26,5,1)/1000000)*VLOOKUP(A193,Seguros!$B$6:$F$26,4,1),0)</f>
        <v>0</v>
      </c>
      <c r="E193" s="3">
        <f t="shared" si="17"/>
        <v>0</v>
      </c>
      <c r="F193" s="3">
        <f t="shared" si="18"/>
        <v>0</v>
      </c>
      <c r="G193" s="3">
        <f t="shared" si="19"/>
        <v>0</v>
      </c>
      <c r="H193" s="3">
        <f t="shared" si="20"/>
        <v>0</v>
      </c>
      <c r="I193" s="3">
        <f>+K192*Front!$B$6</f>
        <v>0</v>
      </c>
      <c r="J193" s="3">
        <f t="shared" si="21"/>
        <v>0</v>
      </c>
      <c r="K193" s="3">
        <f t="shared" si="22"/>
        <v>0</v>
      </c>
      <c r="L193" s="16">
        <f t="shared" si="23"/>
        <v>50856</v>
      </c>
      <c r="M193" s="5">
        <f t="shared" si="16"/>
        <v>2039</v>
      </c>
    </row>
    <row r="194" spans="1:13" x14ac:dyDescent="0.3">
      <c r="A194" s="2">
        <v>189</v>
      </c>
      <c r="B194" s="3">
        <f>+IF(A194&lt;=Front!$B$7,Calculos!$B$1,0)</f>
        <v>0</v>
      </c>
      <c r="C194" s="3">
        <f>+IF(A194&lt;=Front!$B$7,(K193/1000000)*VLOOKUP(A194,Seguros!$B$6:$F$26,3,1),0)</f>
        <v>0</v>
      </c>
      <c r="D194" s="3">
        <f>+IF(A194&lt;=Front!$B$7,(VLOOKUP(A194,Seguros!$B$6:$F$26,5,1)/1000000)*VLOOKUP(A194,Seguros!$B$6:$F$26,4,1),0)</f>
        <v>0</v>
      </c>
      <c r="E194" s="3">
        <f t="shared" si="17"/>
        <v>0</v>
      </c>
      <c r="F194" s="3">
        <f t="shared" si="18"/>
        <v>0</v>
      </c>
      <c r="G194" s="3">
        <f t="shared" si="19"/>
        <v>0</v>
      </c>
      <c r="H194" s="3">
        <f t="shared" si="20"/>
        <v>0</v>
      </c>
      <c r="I194" s="3">
        <f>+K193*Front!$B$6</f>
        <v>0</v>
      </c>
      <c r="J194" s="3">
        <f t="shared" si="21"/>
        <v>0</v>
      </c>
      <c r="K194" s="3">
        <f t="shared" si="22"/>
        <v>0</v>
      </c>
      <c r="L194" s="16">
        <f t="shared" si="23"/>
        <v>50887</v>
      </c>
      <c r="M194" s="5">
        <f t="shared" si="16"/>
        <v>2039</v>
      </c>
    </row>
    <row r="195" spans="1:13" x14ac:dyDescent="0.3">
      <c r="A195" s="2">
        <v>190</v>
      </c>
      <c r="B195" s="3">
        <f>+IF(A195&lt;=Front!$B$7,Calculos!$B$1,0)</f>
        <v>0</v>
      </c>
      <c r="C195" s="3">
        <f>+IF(A195&lt;=Front!$B$7,(K194/1000000)*VLOOKUP(A195,Seguros!$B$6:$F$26,3,1),0)</f>
        <v>0</v>
      </c>
      <c r="D195" s="3">
        <f>+IF(A195&lt;=Front!$B$7,(VLOOKUP(A195,Seguros!$B$6:$F$26,5,1)/1000000)*VLOOKUP(A195,Seguros!$B$6:$F$26,4,1),0)</f>
        <v>0</v>
      </c>
      <c r="E195" s="3">
        <f t="shared" si="17"/>
        <v>0</v>
      </c>
      <c r="F195" s="3">
        <f t="shared" si="18"/>
        <v>0</v>
      </c>
      <c r="G195" s="3">
        <f t="shared" si="19"/>
        <v>0</v>
      </c>
      <c r="H195" s="3">
        <f t="shared" si="20"/>
        <v>0</v>
      </c>
      <c r="I195" s="3">
        <f>+K194*Front!$B$6</f>
        <v>0</v>
      </c>
      <c r="J195" s="3">
        <f t="shared" si="21"/>
        <v>0</v>
      </c>
      <c r="K195" s="3">
        <f t="shared" si="22"/>
        <v>0</v>
      </c>
      <c r="L195" s="16">
        <f t="shared" si="23"/>
        <v>50917</v>
      </c>
      <c r="M195" s="5">
        <f t="shared" si="16"/>
        <v>2039</v>
      </c>
    </row>
    <row r="196" spans="1:13" x14ac:dyDescent="0.3">
      <c r="A196" s="2">
        <v>191</v>
      </c>
      <c r="B196" s="3">
        <f>+IF(A196&lt;=Front!$B$7,Calculos!$B$1,0)</f>
        <v>0</v>
      </c>
      <c r="C196" s="3">
        <f>+IF(A196&lt;=Front!$B$7,(K195/1000000)*VLOOKUP(A196,Seguros!$B$6:$F$26,3,1),0)</f>
        <v>0</v>
      </c>
      <c r="D196" s="3">
        <f>+IF(A196&lt;=Front!$B$7,(VLOOKUP(A196,Seguros!$B$6:$F$26,5,1)/1000000)*VLOOKUP(A196,Seguros!$B$6:$F$26,4,1),0)</f>
        <v>0</v>
      </c>
      <c r="E196" s="3">
        <f t="shared" si="17"/>
        <v>0</v>
      </c>
      <c r="F196" s="3">
        <f t="shared" si="18"/>
        <v>0</v>
      </c>
      <c r="G196" s="3">
        <f t="shared" si="19"/>
        <v>0</v>
      </c>
      <c r="H196" s="3">
        <f t="shared" si="20"/>
        <v>0</v>
      </c>
      <c r="I196" s="3">
        <f>+K195*Front!$B$6</f>
        <v>0</v>
      </c>
      <c r="J196" s="3">
        <f t="shared" si="21"/>
        <v>0</v>
      </c>
      <c r="K196" s="3">
        <f t="shared" si="22"/>
        <v>0</v>
      </c>
      <c r="L196" s="16">
        <f t="shared" si="23"/>
        <v>50948</v>
      </c>
      <c r="M196" s="5">
        <f t="shared" si="16"/>
        <v>2039</v>
      </c>
    </row>
    <row r="197" spans="1:13" x14ac:dyDescent="0.3">
      <c r="A197" s="2">
        <v>192</v>
      </c>
      <c r="B197" s="3">
        <f>+IF(A197&lt;=Front!$B$7,Calculos!$B$1,0)</f>
        <v>0</v>
      </c>
      <c r="C197" s="3">
        <f>+IF(A197&lt;=Front!$B$7,(K196/1000000)*VLOOKUP(A197,Seguros!$B$6:$F$26,3,1),0)</f>
        <v>0</v>
      </c>
      <c r="D197" s="3">
        <f>+IF(A197&lt;=Front!$B$7,(VLOOKUP(A197,Seguros!$B$6:$F$26,5,1)/1000000)*VLOOKUP(A197,Seguros!$B$6:$F$26,4,1),0)</f>
        <v>0</v>
      </c>
      <c r="E197" s="3">
        <f t="shared" si="17"/>
        <v>0</v>
      </c>
      <c r="F197" s="3">
        <f t="shared" si="18"/>
        <v>0</v>
      </c>
      <c r="G197" s="3">
        <f t="shared" si="19"/>
        <v>0</v>
      </c>
      <c r="H197" s="3">
        <f t="shared" si="20"/>
        <v>0</v>
      </c>
      <c r="I197" s="3">
        <f>+K196*Front!$B$6</f>
        <v>0</v>
      </c>
      <c r="J197" s="3">
        <f t="shared" si="21"/>
        <v>0</v>
      </c>
      <c r="K197" s="3">
        <f t="shared" si="22"/>
        <v>0</v>
      </c>
      <c r="L197" s="16">
        <f t="shared" si="23"/>
        <v>50978</v>
      </c>
      <c r="M197" s="5">
        <f t="shared" si="16"/>
        <v>2039</v>
      </c>
    </row>
    <row r="198" spans="1:13" x14ac:dyDescent="0.3">
      <c r="A198" s="2">
        <v>193</v>
      </c>
      <c r="B198" s="3">
        <f>+IF(A198&lt;=Front!$B$7,Calculos!$B$1,0)</f>
        <v>0</v>
      </c>
      <c r="C198" s="3">
        <f>+IF(A198&lt;=Front!$B$7,(K197/1000000)*VLOOKUP(A198,Seguros!$B$6:$F$26,3,1),0)</f>
        <v>0</v>
      </c>
      <c r="D198" s="3">
        <f>+IF(A198&lt;=Front!$B$7,(VLOOKUP(A198,Seguros!$B$6:$F$26,5,1)/1000000)*VLOOKUP(A198,Seguros!$B$6:$F$26,4,1),0)</f>
        <v>0</v>
      </c>
      <c r="E198" s="3">
        <f t="shared" si="17"/>
        <v>0</v>
      </c>
      <c r="F198" s="3">
        <f t="shared" si="18"/>
        <v>0</v>
      </c>
      <c r="G198" s="3">
        <f t="shared" si="19"/>
        <v>0</v>
      </c>
      <c r="H198" s="3">
        <f t="shared" si="20"/>
        <v>0</v>
      </c>
      <c r="I198" s="3">
        <f>+K197*Front!$B$6</f>
        <v>0</v>
      </c>
      <c r="J198" s="3">
        <f t="shared" si="21"/>
        <v>0</v>
      </c>
      <c r="K198" s="3">
        <f t="shared" si="22"/>
        <v>0</v>
      </c>
      <c r="L198" s="16">
        <f t="shared" si="23"/>
        <v>51009</v>
      </c>
      <c r="M198" s="5">
        <f t="shared" ref="M198:M245" si="24">+YEAR(L198)</f>
        <v>2039</v>
      </c>
    </row>
    <row r="199" spans="1:13" x14ac:dyDescent="0.3">
      <c r="A199" s="2">
        <v>194</v>
      </c>
      <c r="B199" s="3">
        <f>+IF(A199&lt;=Front!$B$7,Calculos!$B$1,0)</f>
        <v>0</v>
      </c>
      <c r="C199" s="3">
        <f>+IF(A199&lt;=Front!$B$7,(K198/1000000)*VLOOKUP(A199,Seguros!$B$6:$F$26,3,1),0)</f>
        <v>0</v>
      </c>
      <c r="D199" s="3">
        <f>+IF(A199&lt;=Front!$B$7,(VLOOKUP(A199,Seguros!$B$6:$F$26,5,1)/1000000)*VLOOKUP(A199,Seguros!$B$6:$F$26,4,1),0)</f>
        <v>0</v>
      </c>
      <c r="E199" s="3">
        <f t="shared" ref="E199:E245" si="25">+B199</f>
        <v>0</v>
      </c>
      <c r="F199" s="3">
        <f t="shared" ref="F199:F245" si="26">+B199+C199</f>
        <v>0</v>
      </c>
      <c r="G199" s="3">
        <f t="shared" ref="G199:G245" si="27">+B199+D199</f>
        <v>0</v>
      </c>
      <c r="H199" s="3">
        <f t="shared" ref="H199:H245" si="28">+B199+C199+D199</f>
        <v>0</v>
      </c>
      <c r="I199" s="3">
        <f>+K198*Front!$B$6</f>
        <v>0</v>
      </c>
      <c r="J199" s="3">
        <f t="shared" ref="J199:J245" si="29">+B199-I199</f>
        <v>0</v>
      </c>
      <c r="K199" s="3">
        <f t="shared" ref="K199:K245" si="30">+K198-J199</f>
        <v>0</v>
      </c>
      <c r="L199" s="16">
        <f t="shared" ref="L199:L245" si="31">+EDATE(L198,1)</f>
        <v>51040</v>
      </c>
      <c r="M199" s="5">
        <f t="shared" si="24"/>
        <v>2039</v>
      </c>
    </row>
    <row r="200" spans="1:13" x14ac:dyDescent="0.3">
      <c r="A200" s="2">
        <v>195</v>
      </c>
      <c r="B200" s="3">
        <f>+IF(A200&lt;=Front!$B$7,Calculos!$B$1,0)</f>
        <v>0</v>
      </c>
      <c r="C200" s="3">
        <f>+IF(A200&lt;=Front!$B$7,(K199/1000000)*VLOOKUP(A200,Seguros!$B$6:$F$26,3,1),0)</f>
        <v>0</v>
      </c>
      <c r="D200" s="3">
        <f>+IF(A200&lt;=Front!$B$7,(VLOOKUP(A200,Seguros!$B$6:$F$26,5,1)/1000000)*VLOOKUP(A200,Seguros!$B$6:$F$26,4,1),0)</f>
        <v>0</v>
      </c>
      <c r="E200" s="3">
        <f t="shared" si="25"/>
        <v>0</v>
      </c>
      <c r="F200" s="3">
        <f t="shared" si="26"/>
        <v>0</v>
      </c>
      <c r="G200" s="3">
        <f t="shared" si="27"/>
        <v>0</v>
      </c>
      <c r="H200" s="3">
        <f t="shared" si="28"/>
        <v>0</v>
      </c>
      <c r="I200" s="3">
        <f>+K199*Front!$B$6</f>
        <v>0</v>
      </c>
      <c r="J200" s="3">
        <f t="shared" si="29"/>
        <v>0</v>
      </c>
      <c r="K200" s="3">
        <f t="shared" si="30"/>
        <v>0</v>
      </c>
      <c r="L200" s="16">
        <f t="shared" si="31"/>
        <v>51070</v>
      </c>
      <c r="M200" s="5">
        <f t="shared" si="24"/>
        <v>2039</v>
      </c>
    </row>
    <row r="201" spans="1:13" x14ac:dyDescent="0.3">
      <c r="A201" s="2">
        <v>196</v>
      </c>
      <c r="B201" s="3">
        <f>+IF(A201&lt;=Front!$B$7,Calculos!$B$1,0)</f>
        <v>0</v>
      </c>
      <c r="C201" s="3">
        <f>+IF(A201&lt;=Front!$B$7,(K200/1000000)*VLOOKUP(A201,Seguros!$B$6:$F$26,3,1),0)</f>
        <v>0</v>
      </c>
      <c r="D201" s="3">
        <f>+IF(A201&lt;=Front!$B$7,(VLOOKUP(A201,Seguros!$B$6:$F$26,5,1)/1000000)*VLOOKUP(A201,Seguros!$B$6:$F$26,4,1),0)</f>
        <v>0</v>
      </c>
      <c r="E201" s="3">
        <f t="shared" si="25"/>
        <v>0</v>
      </c>
      <c r="F201" s="3">
        <f t="shared" si="26"/>
        <v>0</v>
      </c>
      <c r="G201" s="3">
        <f t="shared" si="27"/>
        <v>0</v>
      </c>
      <c r="H201" s="3">
        <f t="shared" si="28"/>
        <v>0</v>
      </c>
      <c r="I201" s="3">
        <f>+K200*Front!$B$6</f>
        <v>0</v>
      </c>
      <c r="J201" s="3">
        <f t="shared" si="29"/>
        <v>0</v>
      </c>
      <c r="K201" s="3">
        <f t="shared" si="30"/>
        <v>0</v>
      </c>
      <c r="L201" s="16">
        <f t="shared" si="31"/>
        <v>51101</v>
      </c>
      <c r="M201" s="5">
        <f t="shared" si="24"/>
        <v>2039</v>
      </c>
    </row>
    <row r="202" spans="1:13" x14ac:dyDescent="0.3">
      <c r="A202" s="2">
        <v>197</v>
      </c>
      <c r="B202" s="3">
        <f>+IF(A202&lt;=Front!$B$7,Calculos!$B$1,0)</f>
        <v>0</v>
      </c>
      <c r="C202" s="3">
        <f>+IF(A202&lt;=Front!$B$7,(K201/1000000)*VLOOKUP(A202,Seguros!$B$6:$F$26,3,1),0)</f>
        <v>0</v>
      </c>
      <c r="D202" s="3">
        <f>+IF(A202&lt;=Front!$B$7,(VLOOKUP(A202,Seguros!$B$6:$F$26,5,1)/1000000)*VLOOKUP(A202,Seguros!$B$6:$F$26,4,1),0)</f>
        <v>0</v>
      </c>
      <c r="E202" s="3">
        <f t="shared" si="25"/>
        <v>0</v>
      </c>
      <c r="F202" s="3">
        <f t="shared" si="26"/>
        <v>0</v>
      </c>
      <c r="G202" s="3">
        <f t="shared" si="27"/>
        <v>0</v>
      </c>
      <c r="H202" s="3">
        <f t="shared" si="28"/>
        <v>0</v>
      </c>
      <c r="I202" s="3">
        <f>+K201*Front!$B$6</f>
        <v>0</v>
      </c>
      <c r="J202" s="3">
        <f t="shared" si="29"/>
        <v>0</v>
      </c>
      <c r="K202" s="3">
        <f t="shared" si="30"/>
        <v>0</v>
      </c>
      <c r="L202" s="16">
        <f t="shared" si="31"/>
        <v>51131</v>
      </c>
      <c r="M202" s="5">
        <f t="shared" si="24"/>
        <v>2039</v>
      </c>
    </row>
    <row r="203" spans="1:13" x14ac:dyDescent="0.3">
      <c r="A203" s="2">
        <v>198</v>
      </c>
      <c r="B203" s="3">
        <f>+IF(A203&lt;=Front!$B$7,Calculos!$B$1,0)</f>
        <v>0</v>
      </c>
      <c r="C203" s="3">
        <f>+IF(A203&lt;=Front!$B$7,(K202/1000000)*VLOOKUP(A203,Seguros!$B$6:$F$26,3,1),0)</f>
        <v>0</v>
      </c>
      <c r="D203" s="3">
        <f>+IF(A203&lt;=Front!$B$7,(VLOOKUP(A203,Seguros!$B$6:$F$26,5,1)/1000000)*VLOOKUP(A203,Seguros!$B$6:$F$26,4,1),0)</f>
        <v>0</v>
      </c>
      <c r="E203" s="3">
        <f t="shared" si="25"/>
        <v>0</v>
      </c>
      <c r="F203" s="3">
        <f t="shared" si="26"/>
        <v>0</v>
      </c>
      <c r="G203" s="3">
        <f t="shared" si="27"/>
        <v>0</v>
      </c>
      <c r="H203" s="3">
        <f t="shared" si="28"/>
        <v>0</v>
      </c>
      <c r="I203" s="3">
        <f>+K202*Front!$B$6</f>
        <v>0</v>
      </c>
      <c r="J203" s="3">
        <f t="shared" si="29"/>
        <v>0</v>
      </c>
      <c r="K203" s="3">
        <f t="shared" si="30"/>
        <v>0</v>
      </c>
      <c r="L203" s="16">
        <f t="shared" si="31"/>
        <v>51162</v>
      </c>
      <c r="M203" s="5">
        <f t="shared" si="24"/>
        <v>2040</v>
      </c>
    </row>
    <row r="204" spans="1:13" x14ac:dyDescent="0.3">
      <c r="A204" s="2">
        <v>199</v>
      </c>
      <c r="B204" s="3">
        <f>+IF(A204&lt;=Front!$B$7,Calculos!$B$1,0)</f>
        <v>0</v>
      </c>
      <c r="C204" s="3">
        <f>+IF(A204&lt;=Front!$B$7,(K203/1000000)*VLOOKUP(A204,Seguros!$B$6:$F$26,3,1),0)</f>
        <v>0</v>
      </c>
      <c r="D204" s="3">
        <f>+IF(A204&lt;=Front!$B$7,(VLOOKUP(A204,Seguros!$B$6:$F$26,5,1)/1000000)*VLOOKUP(A204,Seguros!$B$6:$F$26,4,1),0)</f>
        <v>0</v>
      </c>
      <c r="E204" s="3">
        <f t="shared" si="25"/>
        <v>0</v>
      </c>
      <c r="F204" s="3">
        <f t="shared" si="26"/>
        <v>0</v>
      </c>
      <c r="G204" s="3">
        <f t="shared" si="27"/>
        <v>0</v>
      </c>
      <c r="H204" s="3">
        <f t="shared" si="28"/>
        <v>0</v>
      </c>
      <c r="I204" s="3">
        <f>+K203*Front!$B$6</f>
        <v>0</v>
      </c>
      <c r="J204" s="3">
        <f t="shared" si="29"/>
        <v>0</v>
      </c>
      <c r="K204" s="3">
        <f t="shared" si="30"/>
        <v>0</v>
      </c>
      <c r="L204" s="16">
        <f t="shared" si="31"/>
        <v>51193</v>
      </c>
      <c r="M204" s="5">
        <f t="shared" si="24"/>
        <v>2040</v>
      </c>
    </row>
    <row r="205" spans="1:13" x14ac:dyDescent="0.3">
      <c r="A205" s="2">
        <v>200</v>
      </c>
      <c r="B205" s="3">
        <f>+IF(A205&lt;=Front!$B$7,Calculos!$B$1,0)</f>
        <v>0</v>
      </c>
      <c r="C205" s="3">
        <f>+IF(A205&lt;=Front!$B$7,(K204/1000000)*VLOOKUP(A205,Seguros!$B$6:$F$26,3,1),0)</f>
        <v>0</v>
      </c>
      <c r="D205" s="3">
        <f>+IF(A205&lt;=Front!$B$7,(VLOOKUP(A205,Seguros!$B$6:$F$26,5,1)/1000000)*VLOOKUP(A205,Seguros!$B$6:$F$26,4,1),0)</f>
        <v>0</v>
      </c>
      <c r="E205" s="3">
        <f t="shared" si="25"/>
        <v>0</v>
      </c>
      <c r="F205" s="3">
        <f t="shared" si="26"/>
        <v>0</v>
      </c>
      <c r="G205" s="3">
        <f t="shared" si="27"/>
        <v>0</v>
      </c>
      <c r="H205" s="3">
        <f t="shared" si="28"/>
        <v>0</v>
      </c>
      <c r="I205" s="3">
        <f>+K204*Front!$B$6</f>
        <v>0</v>
      </c>
      <c r="J205" s="3">
        <f t="shared" si="29"/>
        <v>0</v>
      </c>
      <c r="K205" s="3">
        <f t="shared" si="30"/>
        <v>0</v>
      </c>
      <c r="L205" s="16">
        <f t="shared" si="31"/>
        <v>51222</v>
      </c>
      <c r="M205" s="5">
        <f t="shared" si="24"/>
        <v>2040</v>
      </c>
    </row>
    <row r="206" spans="1:13" x14ac:dyDescent="0.3">
      <c r="A206" s="2">
        <v>201</v>
      </c>
      <c r="B206" s="3">
        <f>+IF(A206&lt;=Front!$B$7,Calculos!$B$1,0)</f>
        <v>0</v>
      </c>
      <c r="C206" s="3">
        <f>+IF(A206&lt;=Front!$B$7,(K205/1000000)*VLOOKUP(A206,Seguros!$B$6:$F$26,3,1),0)</f>
        <v>0</v>
      </c>
      <c r="D206" s="3">
        <f>+IF(A206&lt;=Front!$B$7,(VLOOKUP(A206,Seguros!$B$6:$F$26,5,1)/1000000)*VLOOKUP(A206,Seguros!$B$6:$F$26,4,1),0)</f>
        <v>0</v>
      </c>
      <c r="E206" s="3">
        <f t="shared" si="25"/>
        <v>0</v>
      </c>
      <c r="F206" s="3">
        <f t="shared" si="26"/>
        <v>0</v>
      </c>
      <c r="G206" s="3">
        <f t="shared" si="27"/>
        <v>0</v>
      </c>
      <c r="H206" s="3">
        <f t="shared" si="28"/>
        <v>0</v>
      </c>
      <c r="I206" s="3">
        <f>+K205*Front!$B$6</f>
        <v>0</v>
      </c>
      <c r="J206" s="3">
        <f t="shared" si="29"/>
        <v>0</v>
      </c>
      <c r="K206" s="3">
        <f t="shared" si="30"/>
        <v>0</v>
      </c>
      <c r="L206" s="16">
        <f t="shared" si="31"/>
        <v>51253</v>
      </c>
      <c r="M206" s="5">
        <f t="shared" si="24"/>
        <v>2040</v>
      </c>
    </row>
    <row r="207" spans="1:13" x14ac:dyDescent="0.3">
      <c r="A207" s="2">
        <v>202</v>
      </c>
      <c r="B207" s="3">
        <f>+IF(A207&lt;=Front!$B$7,Calculos!$B$1,0)</f>
        <v>0</v>
      </c>
      <c r="C207" s="3">
        <f>+IF(A207&lt;=Front!$B$7,(K206/1000000)*VLOOKUP(A207,Seguros!$B$6:$F$26,3,1),0)</f>
        <v>0</v>
      </c>
      <c r="D207" s="3">
        <f>+IF(A207&lt;=Front!$B$7,(VLOOKUP(A207,Seguros!$B$6:$F$26,5,1)/1000000)*VLOOKUP(A207,Seguros!$B$6:$F$26,4,1),0)</f>
        <v>0</v>
      </c>
      <c r="E207" s="3">
        <f t="shared" si="25"/>
        <v>0</v>
      </c>
      <c r="F207" s="3">
        <f t="shared" si="26"/>
        <v>0</v>
      </c>
      <c r="G207" s="3">
        <f t="shared" si="27"/>
        <v>0</v>
      </c>
      <c r="H207" s="3">
        <f t="shared" si="28"/>
        <v>0</v>
      </c>
      <c r="I207" s="3">
        <f>+K206*Front!$B$6</f>
        <v>0</v>
      </c>
      <c r="J207" s="3">
        <f t="shared" si="29"/>
        <v>0</v>
      </c>
      <c r="K207" s="3">
        <f t="shared" si="30"/>
        <v>0</v>
      </c>
      <c r="L207" s="16">
        <f t="shared" si="31"/>
        <v>51283</v>
      </c>
      <c r="M207" s="5">
        <f t="shared" si="24"/>
        <v>2040</v>
      </c>
    </row>
    <row r="208" spans="1:13" x14ac:dyDescent="0.3">
      <c r="A208" s="2">
        <v>203</v>
      </c>
      <c r="B208" s="3">
        <f>+IF(A208&lt;=Front!$B$7,Calculos!$B$1,0)</f>
        <v>0</v>
      </c>
      <c r="C208" s="3">
        <f>+IF(A208&lt;=Front!$B$7,(K207/1000000)*VLOOKUP(A208,Seguros!$B$6:$F$26,3,1),0)</f>
        <v>0</v>
      </c>
      <c r="D208" s="3">
        <f>+IF(A208&lt;=Front!$B$7,(VLOOKUP(A208,Seguros!$B$6:$F$26,5,1)/1000000)*VLOOKUP(A208,Seguros!$B$6:$F$26,4,1),0)</f>
        <v>0</v>
      </c>
      <c r="E208" s="3">
        <f t="shared" si="25"/>
        <v>0</v>
      </c>
      <c r="F208" s="3">
        <f t="shared" si="26"/>
        <v>0</v>
      </c>
      <c r="G208" s="3">
        <f t="shared" si="27"/>
        <v>0</v>
      </c>
      <c r="H208" s="3">
        <f t="shared" si="28"/>
        <v>0</v>
      </c>
      <c r="I208" s="3">
        <f>+K207*Front!$B$6</f>
        <v>0</v>
      </c>
      <c r="J208" s="3">
        <f t="shared" si="29"/>
        <v>0</v>
      </c>
      <c r="K208" s="3">
        <f t="shared" si="30"/>
        <v>0</v>
      </c>
      <c r="L208" s="16">
        <f t="shared" si="31"/>
        <v>51314</v>
      </c>
      <c r="M208" s="5">
        <f t="shared" si="24"/>
        <v>2040</v>
      </c>
    </row>
    <row r="209" spans="1:13" x14ac:dyDescent="0.3">
      <c r="A209" s="2">
        <v>204</v>
      </c>
      <c r="B209" s="3">
        <f>+IF(A209&lt;=Front!$B$7,Calculos!$B$1,0)</f>
        <v>0</v>
      </c>
      <c r="C209" s="3">
        <f>+IF(A209&lt;=Front!$B$7,(K208/1000000)*VLOOKUP(A209,Seguros!$B$6:$F$26,3,1),0)</f>
        <v>0</v>
      </c>
      <c r="D209" s="3">
        <f>+IF(A209&lt;=Front!$B$7,(VLOOKUP(A209,Seguros!$B$6:$F$26,5,1)/1000000)*VLOOKUP(A209,Seguros!$B$6:$F$26,4,1),0)</f>
        <v>0</v>
      </c>
      <c r="E209" s="3">
        <f t="shared" si="25"/>
        <v>0</v>
      </c>
      <c r="F209" s="3">
        <f t="shared" si="26"/>
        <v>0</v>
      </c>
      <c r="G209" s="3">
        <f t="shared" si="27"/>
        <v>0</v>
      </c>
      <c r="H209" s="3">
        <f t="shared" si="28"/>
        <v>0</v>
      </c>
      <c r="I209" s="3">
        <f>+K208*Front!$B$6</f>
        <v>0</v>
      </c>
      <c r="J209" s="3">
        <f t="shared" si="29"/>
        <v>0</v>
      </c>
      <c r="K209" s="3">
        <f t="shared" si="30"/>
        <v>0</v>
      </c>
      <c r="L209" s="16">
        <f t="shared" si="31"/>
        <v>51344</v>
      </c>
      <c r="M209" s="5">
        <f t="shared" si="24"/>
        <v>2040</v>
      </c>
    </row>
    <row r="210" spans="1:13" x14ac:dyDescent="0.3">
      <c r="A210" s="2">
        <v>205</v>
      </c>
      <c r="B210" s="3">
        <f>+IF(A210&lt;=Front!$B$7,Calculos!$B$1,0)</f>
        <v>0</v>
      </c>
      <c r="C210" s="3">
        <f>+IF(A210&lt;=Front!$B$7,(K209/1000000)*VLOOKUP(A210,Seguros!$B$6:$F$26,3,1),0)</f>
        <v>0</v>
      </c>
      <c r="D210" s="3">
        <f>+IF(A210&lt;=Front!$B$7,(VLOOKUP(A210,Seguros!$B$6:$F$26,5,1)/1000000)*VLOOKUP(A210,Seguros!$B$6:$F$26,4,1),0)</f>
        <v>0</v>
      </c>
      <c r="E210" s="3">
        <f t="shared" si="25"/>
        <v>0</v>
      </c>
      <c r="F210" s="3">
        <f t="shared" si="26"/>
        <v>0</v>
      </c>
      <c r="G210" s="3">
        <f t="shared" si="27"/>
        <v>0</v>
      </c>
      <c r="H210" s="3">
        <f t="shared" si="28"/>
        <v>0</v>
      </c>
      <c r="I210" s="3">
        <f>+K209*Front!$B$6</f>
        <v>0</v>
      </c>
      <c r="J210" s="3">
        <f t="shared" si="29"/>
        <v>0</v>
      </c>
      <c r="K210" s="3">
        <f t="shared" si="30"/>
        <v>0</v>
      </c>
      <c r="L210" s="16">
        <f t="shared" si="31"/>
        <v>51375</v>
      </c>
      <c r="M210" s="5">
        <f t="shared" si="24"/>
        <v>2040</v>
      </c>
    </row>
    <row r="211" spans="1:13" x14ac:dyDescent="0.3">
      <c r="A211" s="2">
        <v>206</v>
      </c>
      <c r="B211" s="3">
        <f>+IF(A211&lt;=Front!$B$7,Calculos!$B$1,0)</f>
        <v>0</v>
      </c>
      <c r="C211" s="3">
        <f>+IF(A211&lt;=Front!$B$7,(K210/1000000)*VLOOKUP(A211,Seguros!$B$6:$F$26,3,1),0)</f>
        <v>0</v>
      </c>
      <c r="D211" s="3">
        <f>+IF(A211&lt;=Front!$B$7,(VLOOKUP(A211,Seguros!$B$6:$F$26,5,1)/1000000)*VLOOKUP(A211,Seguros!$B$6:$F$26,4,1),0)</f>
        <v>0</v>
      </c>
      <c r="E211" s="3">
        <f t="shared" si="25"/>
        <v>0</v>
      </c>
      <c r="F211" s="3">
        <f t="shared" si="26"/>
        <v>0</v>
      </c>
      <c r="G211" s="3">
        <f t="shared" si="27"/>
        <v>0</v>
      </c>
      <c r="H211" s="3">
        <f t="shared" si="28"/>
        <v>0</v>
      </c>
      <c r="I211" s="3">
        <f>+K210*Front!$B$6</f>
        <v>0</v>
      </c>
      <c r="J211" s="3">
        <f t="shared" si="29"/>
        <v>0</v>
      </c>
      <c r="K211" s="3">
        <f t="shared" si="30"/>
        <v>0</v>
      </c>
      <c r="L211" s="16">
        <f t="shared" si="31"/>
        <v>51406</v>
      </c>
      <c r="M211" s="5">
        <f t="shared" si="24"/>
        <v>2040</v>
      </c>
    </row>
    <row r="212" spans="1:13" x14ac:dyDescent="0.3">
      <c r="A212" s="2">
        <v>207</v>
      </c>
      <c r="B212" s="3">
        <f>+IF(A212&lt;=Front!$B$7,Calculos!$B$1,0)</f>
        <v>0</v>
      </c>
      <c r="C212" s="3">
        <f>+IF(A212&lt;=Front!$B$7,(K211/1000000)*VLOOKUP(A212,Seguros!$B$6:$F$26,3,1),0)</f>
        <v>0</v>
      </c>
      <c r="D212" s="3">
        <f>+IF(A212&lt;=Front!$B$7,(VLOOKUP(A212,Seguros!$B$6:$F$26,5,1)/1000000)*VLOOKUP(A212,Seguros!$B$6:$F$26,4,1),0)</f>
        <v>0</v>
      </c>
      <c r="E212" s="3">
        <f t="shared" si="25"/>
        <v>0</v>
      </c>
      <c r="F212" s="3">
        <f t="shared" si="26"/>
        <v>0</v>
      </c>
      <c r="G212" s="3">
        <f t="shared" si="27"/>
        <v>0</v>
      </c>
      <c r="H212" s="3">
        <f t="shared" si="28"/>
        <v>0</v>
      </c>
      <c r="I212" s="3">
        <f>+K211*Front!$B$6</f>
        <v>0</v>
      </c>
      <c r="J212" s="3">
        <f t="shared" si="29"/>
        <v>0</v>
      </c>
      <c r="K212" s="3">
        <f t="shared" si="30"/>
        <v>0</v>
      </c>
      <c r="L212" s="16">
        <f t="shared" si="31"/>
        <v>51436</v>
      </c>
      <c r="M212" s="5">
        <f t="shared" si="24"/>
        <v>2040</v>
      </c>
    </row>
    <row r="213" spans="1:13" x14ac:dyDescent="0.3">
      <c r="A213" s="2">
        <v>208</v>
      </c>
      <c r="B213" s="3">
        <f>+IF(A213&lt;=Front!$B$7,Calculos!$B$1,0)</f>
        <v>0</v>
      </c>
      <c r="C213" s="3">
        <f>+IF(A213&lt;=Front!$B$7,(K212/1000000)*VLOOKUP(A213,Seguros!$B$6:$F$26,3,1),0)</f>
        <v>0</v>
      </c>
      <c r="D213" s="3">
        <f>+IF(A213&lt;=Front!$B$7,(VLOOKUP(A213,Seguros!$B$6:$F$26,5,1)/1000000)*VLOOKUP(A213,Seguros!$B$6:$F$26,4,1),0)</f>
        <v>0</v>
      </c>
      <c r="E213" s="3">
        <f t="shared" si="25"/>
        <v>0</v>
      </c>
      <c r="F213" s="3">
        <f t="shared" si="26"/>
        <v>0</v>
      </c>
      <c r="G213" s="3">
        <f t="shared" si="27"/>
        <v>0</v>
      </c>
      <c r="H213" s="3">
        <f t="shared" si="28"/>
        <v>0</v>
      </c>
      <c r="I213" s="3">
        <f>+K212*Front!$B$6</f>
        <v>0</v>
      </c>
      <c r="J213" s="3">
        <f t="shared" si="29"/>
        <v>0</v>
      </c>
      <c r="K213" s="3">
        <f t="shared" si="30"/>
        <v>0</v>
      </c>
      <c r="L213" s="16">
        <f t="shared" si="31"/>
        <v>51467</v>
      </c>
      <c r="M213" s="5">
        <f t="shared" si="24"/>
        <v>2040</v>
      </c>
    </row>
    <row r="214" spans="1:13" x14ac:dyDescent="0.3">
      <c r="A214" s="2">
        <v>209</v>
      </c>
      <c r="B214" s="3">
        <f>+IF(A214&lt;=Front!$B$7,Calculos!$B$1,0)</f>
        <v>0</v>
      </c>
      <c r="C214" s="3">
        <f>+IF(A214&lt;=Front!$B$7,(K213/1000000)*VLOOKUP(A214,Seguros!$B$6:$F$26,3,1),0)</f>
        <v>0</v>
      </c>
      <c r="D214" s="3">
        <f>+IF(A214&lt;=Front!$B$7,(VLOOKUP(A214,Seguros!$B$6:$F$26,5,1)/1000000)*VLOOKUP(A214,Seguros!$B$6:$F$26,4,1),0)</f>
        <v>0</v>
      </c>
      <c r="E214" s="3">
        <f t="shared" si="25"/>
        <v>0</v>
      </c>
      <c r="F214" s="3">
        <f t="shared" si="26"/>
        <v>0</v>
      </c>
      <c r="G214" s="3">
        <f t="shared" si="27"/>
        <v>0</v>
      </c>
      <c r="H214" s="3">
        <f t="shared" si="28"/>
        <v>0</v>
      </c>
      <c r="I214" s="3">
        <f>+K213*Front!$B$6</f>
        <v>0</v>
      </c>
      <c r="J214" s="3">
        <f t="shared" si="29"/>
        <v>0</v>
      </c>
      <c r="K214" s="3">
        <f t="shared" si="30"/>
        <v>0</v>
      </c>
      <c r="L214" s="16">
        <f t="shared" si="31"/>
        <v>51497</v>
      </c>
      <c r="M214" s="5">
        <f t="shared" si="24"/>
        <v>2040</v>
      </c>
    </row>
    <row r="215" spans="1:13" x14ac:dyDescent="0.3">
      <c r="A215" s="2">
        <v>210</v>
      </c>
      <c r="B215" s="3">
        <f>+IF(A215&lt;=Front!$B$7,Calculos!$B$1,0)</f>
        <v>0</v>
      </c>
      <c r="C215" s="3">
        <f>+IF(A215&lt;=Front!$B$7,(K214/1000000)*VLOOKUP(A215,Seguros!$B$6:$F$26,3,1),0)</f>
        <v>0</v>
      </c>
      <c r="D215" s="3">
        <f>+IF(A215&lt;=Front!$B$7,(VLOOKUP(A215,Seguros!$B$6:$F$26,5,1)/1000000)*VLOOKUP(A215,Seguros!$B$6:$F$26,4,1),0)</f>
        <v>0</v>
      </c>
      <c r="E215" s="3">
        <f t="shared" si="25"/>
        <v>0</v>
      </c>
      <c r="F215" s="3">
        <f t="shared" si="26"/>
        <v>0</v>
      </c>
      <c r="G215" s="3">
        <f t="shared" si="27"/>
        <v>0</v>
      </c>
      <c r="H215" s="3">
        <f t="shared" si="28"/>
        <v>0</v>
      </c>
      <c r="I215" s="3">
        <f>+K214*Front!$B$6</f>
        <v>0</v>
      </c>
      <c r="J215" s="3">
        <f t="shared" si="29"/>
        <v>0</v>
      </c>
      <c r="K215" s="3">
        <f t="shared" si="30"/>
        <v>0</v>
      </c>
      <c r="L215" s="16">
        <f t="shared" si="31"/>
        <v>51528</v>
      </c>
      <c r="M215" s="5">
        <f t="shared" si="24"/>
        <v>2041</v>
      </c>
    </row>
    <row r="216" spans="1:13" x14ac:dyDescent="0.3">
      <c r="A216" s="2">
        <v>211</v>
      </c>
      <c r="B216" s="3">
        <f>+IF(A216&lt;=Front!$B$7,Calculos!$B$1,0)</f>
        <v>0</v>
      </c>
      <c r="C216" s="3">
        <f>+IF(A216&lt;=Front!$B$7,(K215/1000000)*VLOOKUP(A216,Seguros!$B$6:$F$26,3,1),0)</f>
        <v>0</v>
      </c>
      <c r="D216" s="3">
        <f>+IF(A216&lt;=Front!$B$7,(VLOOKUP(A216,Seguros!$B$6:$F$26,5,1)/1000000)*VLOOKUP(A216,Seguros!$B$6:$F$26,4,1),0)</f>
        <v>0</v>
      </c>
      <c r="E216" s="3">
        <f t="shared" si="25"/>
        <v>0</v>
      </c>
      <c r="F216" s="3">
        <f t="shared" si="26"/>
        <v>0</v>
      </c>
      <c r="G216" s="3">
        <f t="shared" si="27"/>
        <v>0</v>
      </c>
      <c r="H216" s="3">
        <f t="shared" si="28"/>
        <v>0</v>
      </c>
      <c r="I216" s="3">
        <f>+K215*Front!$B$6</f>
        <v>0</v>
      </c>
      <c r="J216" s="3">
        <f t="shared" si="29"/>
        <v>0</v>
      </c>
      <c r="K216" s="3">
        <f t="shared" si="30"/>
        <v>0</v>
      </c>
      <c r="L216" s="16">
        <f t="shared" si="31"/>
        <v>51559</v>
      </c>
      <c r="M216" s="5">
        <f t="shared" si="24"/>
        <v>2041</v>
      </c>
    </row>
    <row r="217" spans="1:13" x14ac:dyDescent="0.3">
      <c r="A217" s="2">
        <v>212</v>
      </c>
      <c r="B217" s="3">
        <f>+IF(A217&lt;=Front!$B$7,Calculos!$B$1,0)</f>
        <v>0</v>
      </c>
      <c r="C217" s="3">
        <f>+IF(A217&lt;=Front!$B$7,(K216/1000000)*VLOOKUP(A217,Seguros!$B$6:$F$26,3,1),0)</f>
        <v>0</v>
      </c>
      <c r="D217" s="3">
        <f>+IF(A217&lt;=Front!$B$7,(VLOOKUP(A217,Seguros!$B$6:$F$26,5,1)/1000000)*VLOOKUP(A217,Seguros!$B$6:$F$26,4,1),0)</f>
        <v>0</v>
      </c>
      <c r="E217" s="3">
        <f t="shared" si="25"/>
        <v>0</v>
      </c>
      <c r="F217" s="3">
        <f t="shared" si="26"/>
        <v>0</v>
      </c>
      <c r="G217" s="3">
        <f t="shared" si="27"/>
        <v>0</v>
      </c>
      <c r="H217" s="3">
        <f t="shared" si="28"/>
        <v>0</v>
      </c>
      <c r="I217" s="3">
        <f>+K216*Front!$B$6</f>
        <v>0</v>
      </c>
      <c r="J217" s="3">
        <f t="shared" si="29"/>
        <v>0</v>
      </c>
      <c r="K217" s="3">
        <f t="shared" si="30"/>
        <v>0</v>
      </c>
      <c r="L217" s="16">
        <f t="shared" si="31"/>
        <v>51587</v>
      </c>
      <c r="M217" s="5">
        <f t="shared" si="24"/>
        <v>2041</v>
      </c>
    </row>
    <row r="218" spans="1:13" x14ac:dyDescent="0.3">
      <c r="A218" s="2">
        <v>213</v>
      </c>
      <c r="B218" s="3">
        <f>+IF(A218&lt;=Front!$B$7,Calculos!$B$1,0)</f>
        <v>0</v>
      </c>
      <c r="C218" s="3">
        <f>+IF(A218&lt;=Front!$B$7,(K217/1000000)*VLOOKUP(A218,Seguros!$B$6:$F$26,3,1),0)</f>
        <v>0</v>
      </c>
      <c r="D218" s="3">
        <f>+IF(A218&lt;=Front!$B$7,(VLOOKUP(A218,Seguros!$B$6:$F$26,5,1)/1000000)*VLOOKUP(A218,Seguros!$B$6:$F$26,4,1),0)</f>
        <v>0</v>
      </c>
      <c r="E218" s="3">
        <f t="shared" si="25"/>
        <v>0</v>
      </c>
      <c r="F218" s="3">
        <f t="shared" si="26"/>
        <v>0</v>
      </c>
      <c r="G218" s="3">
        <f t="shared" si="27"/>
        <v>0</v>
      </c>
      <c r="H218" s="3">
        <f t="shared" si="28"/>
        <v>0</v>
      </c>
      <c r="I218" s="3">
        <f>+K217*Front!$B$6</f>
        <v>0</v>
      </c>
      <c r="J218" s="3">
        <f t="shared" si="29"/>
        <v>0</v>
      </c>
      <c r="K218" s="3">
        <f t="shared" si="30"/>
        <v>0</v>
      </c>
      <c r="L218" s="16">
        <f t="shared" si="31"/>
        <v>51618</v>
      </c>
      <c r="M218" s="5">
        <f t="shared" si="24"/>
        <v>2041</v>
      </c>
    </row>
    <row r="219" spans="1:13" x14ac:dyDescent="0.3">
      <c r="A219" s="2">
        <v>214</v>
      </c>
      <c r="B219" s="3">
        <f>+IF(A219&lt;=Front!$B$7,Calculos!$B$1,0)</f>
        <v>0</v>
      </c>
      <c r="C219" s="3">
        <f>+IF(A219&lt;=Front!$B$7,(K218/1000000)*VLOOKUP(A219,Seguros!$B$6:$F$26,3,1),0)</f>
        <v>0</v>
      </c>
      <c r="D219" s="3">
        <f>+IF(A219&lt;=Front!$B$7,(VLOOKUP(A219,Seguros!$B$6:$F$26,5,1)/1000000)*VLOOKUP(A219,Seguros!$B$6:$F$26,4,1),0)</f>
        <v>0</v>
      </c>
      <c r="E219" s="3">
        <f t="shared" si="25"/>
        <v>0</v>
      </c>
      <c r="F219" s="3">
        <f t="shared" si="26"/>
        <v>0</v>
      </c>
      <c r="G219" s="3">
        <f t="shared" si="27"/>
        <v>0</v>
      </c>
      <c r="H219" s="3">
        <f t="shared" si="28"/>
        <v>0</v>
      </c>
      <c r="I219" s="3">
        <f>+K218*Front!$B$6</f>
        <v>0</v>
      </c>
      <c r="J219" s="3">
        <f t="shared" si="29"/>
        <v>0</v>
      </c>
      <c r="K219" s="3">
        <f t="shared" si="30"/>
        <v>0</v>
      </c>
      <c r="L219" s="16">
        <f t="shared" si="31"/>
        <v>51648</v>
      </c>
      <c r="M219" s="5">
        <f t="shared" si="24"/>
        <v>2041</v>
      </c>
    </row>
    <row r="220" spans="1:13" x14ac:dyDescent="0.3">
      <c r="A220" s="2">
        <v>215</v>
      </c>
      <c r="B220" s="3">
        <f>+IF(A220&lt;=Front!$B$7,Calculos!$B$1,0)</f>
        <v>0</v>
      </c>
      <c r="C220" s="3">
        <f>+IF(A220&lt;=Front!$B$7,(K219/1000000)*VLOOKUP(A220,Seguros!$B$6:$F$26,3,1),0)</f>
        <v>0</v>
      </c>
      <c r="D220" s="3">
        <f>+IF(A220&lt;=Front!$B$7,(VLOOKUP(A220,Seguros!$B$6:$F$26,5,1)/1000000)*VLOOKUP(A220,Seguros!$B$6:$F$26,4,1),0)</f>
        <v>0</v>
      </c>
      <c r="E220" s="3">
        <f t="shared" si="25"/>
        <v>0</v>
      </c>
      <c r="F220" s="3">
        <f t="shared" si="26"/>
        <v>0</v>
      </c>
      <c r="G220" s="3">
        <f t="shared" si="27"/>
        <v>0</v>
      </c>
      <c r="H220" s="3">
        <f t="shared" si="28"/>
        <v>0</v>
      </c>
      <c r="I220" s="3">
        <f>+K219*Front!$B$6</f>
        <v>0</v>
      </c>
      <c r="J220" s="3">
        <f t="shared" si="29"/>
        <v>0</v>
      </c>
      <c r="K220" s="3">
        <f t="shared" si="30"/>
        <v>0</v>
      </c>
      <c r="L220" s="16">
        <f t="shared" si="31"/>
        <v>51679</v>
      </c>
      <c r="M220" s="5">
        <f t="shared" si="24"/>
        <v>2041</v>
      </c>
    </row>
    <row r="221" spans="1:13" x14ac:dyDescent="0.3">
      <c r="A221" s="2">
        <v>216</v>
      </c>
      <c r="B221" s="3">
        <f>+IF(A221&lt;=Front!$B$7,Calculos!$B$1,0)</f>
        <v>0</v>
      </c>
      <c r="C221" s="3">
        <f>+IF(A221&lt;=Front!$B$7,(K220/1000000)*VLOOKUP(A221,Seguros!$B$6:$F$26,3,1),0)</f>
        <v>0</v>
      </c>
      <c r="D221" s="3">
        <f>+IF(A221&lt;=Front!$B$7,(VLOOKUP(A221,Seguros!$B$6:$F$26,5,1)/1000000)*VLOOKUP(A221,Seguros!$B$6:$F$26,4,1),0)</f>
        <v>0</v>
      </c>
      <c r="E221" s="3">
        <f t="shared" si="25"/>
        <v>0</v>
      </c>
      <c r="F221" s="3">
        <f t="shared" si="26"/>
        <v>0</v>
      </c>
      <c r="G221" s="3">
        <f t="shared" si="27"/>
        <v>0</v>
      </c>
      <c r="H221" s="3">
        <f t="shared" si="28"/>
        <v>0</v>
      </c>
      <c r="I221" s="3">
        <f>+K220*Front!$B$6</f>
        <v>0</v>
      </c>
      <c r="J221" s="3">
        <f t="shared" si="29"/>
        <v>0</v>
      </c>
      <c r="K221" s="3">
        <f t="shared" si="30"/>
        <v>0</v>
      </c>
      <c r="L221" s="16">
        <f t="shared" si="31"/>
        <v>51709</v>
      </c>
      <c r="M221" s="5">
        <f t="shared" si="24"/>
        <v>2041</v>
      </c>
    </row>
    <row r="222" spans="1:13" x14ac:dyDescent="0.3">
      <c r="A222" s="2">
        <v>217</v>
      </c>
      <c r="B222" s="3">
        <f>+IF(A222&lt;=Front!$B$7,Calculos!$B$1,0)</f>
        <v>0</v>
      </c>
      <c r="C222" s="3">
        <f>+IF(A222&lt;=Front!$B$7,(K221/1000000)*VLOOKUP(A222,Seguros!$B$6:$F$26,3,1),0)</f>
        <v>0</v>
      </c>
      <c r="D222" s="3">
        <f>+IF(A222&lt;=Front!$B$7,(VLOOKUP(A222,Seguros!$B$6:$F$26,5,1)/1000000)*VLOOKUP(A222,Seguros!$B$6:$F$26,4,1),0)</f>
        <v>0</v>
      </c>
      <c r="E222" s="3">
        <f t="shared" si="25"/>
        <v>0</v>
      </c>
      <c r="F222" s="3">
        <f t="shared" si="26"/>
        <v>0</v>
      </c>
      <c r="G222" s="3">
        <f t="shared" si="27"/>
        <v>0</v>
      </c>
      <c r="H222" s="3">
        <f t="shared" si="28"/>
        <v>0</v>
      </c>
      <c r="I222" s="3">
        <f>+K221*Front!$B$6</f>
        <v>0</v>
      </c>
      <c r="J222" s="3">
        <f t="shared" si="29"/>
        <v>0</v>
      </c>
      <c r="K222" s="3">
        <f t="shared" si="30"/>
        <v>0</v>
      </c>
      <c r="L222" s="16">
        <f t="shared" si="31"/>
        <v>51740</v>
      </c>
      <c r="M222" s="5">
        <f t="shared" si="24"/>
        <v>2041</v>
      </c>
    </row>
    <row r="223" spans="1:13" x14ac:dyDescent="0.3">
      <c r="A223" s="2">
        <v>218</v>
      </c>
      <c r="B223" s="3">
        <f>+IF(A223&lt;=Front!$B$7,Calculos!$B$1,0)</f>
        <v>0</v>
      </c>
      <c r="C223" s="3">
        <f>+IF(A223&lt;=Front!$B$7,(K222/1000000)*VLOOKUP(A223,Seguros!$B$6:$F$26,3,1),0)</f>
        <v>0</v>
      </c>
      <c r="D223" s="3">
        <f>+IF(A223&lt;=Front!$B$7,(VLOOKUP(A223,Seguros!$B$6:$F$26,5,1)/1000000)*VLOOKUP(A223,Seguros!$B$6:$F$26,4,1),0)</f>
        <v>0</v>
      </c>
      <c r="E223" s="3">
        <f t="shared" si="25"/>
        <v>0</v>
      </c>
      <c r="F223" s="3">
        <f t="shared" si="26"/>
        <v>0</v>
      </c>
      <c r="G223" s="3">
        <f t="shared" si="27"/>
        <v>0</v>
      </c>
      <c r="H223" s="3">
        <f t="shared" si="28"/>
        <v>0</v>
      </c>
      <c r="I223" s="3">
        <f>+K222*Front!$B$6</f>
        <v>0</v>
      </c>
      <c r="J223" s="3">
        <f t="shared" si="29"/>
        <v>0</v>
      </c>
      <c r="K223" s="3">
        <f t="shared" si="30"/>
        <v>0</v>
      </c>
      <c r="L223" s="16">
        <f t="shared" si="31"/>
        <v>51771</v>
      </c>
      <c r="M223" s="5">
        <f t="shared" si="24"/>
        <v>2041</v>
      </c>
    </row>
    <row r="224" spans="1:13" x14ac:dyDescent="0.3">
      <c r="A224" s="2">
        <v>219</v>
      </c>
      <c r="B224" s="3">
        <f>+IF(A224&lt;=Front!$B$7,Calculos!$B$1,0)</f>
        <v>0</v>
      </c>
      <c r="C224" s="3">
        <f>+IF(A224&lt;=Front!$B$7,(K223/1000000)*VLOOKUP(A224,Seguros!$B$6:$F$26,3,1),0)</f>
        <v>0</v>
      </c>
      <c r="D224" s="3">
        <f>+IF(A224&lt;=Front!$B$7,(VLOOKUP(A224,Seguros!$B$6:$F$26,5,1)/1000000)*VLOOKUP(A224,Seguros!$B$6:$F$26,4,1),0)</f>
        <v>0</v>
      </c>
      <c r="E224" s="3">
        <f t="shared" si="25"/>
        <v>0</v>
      </c>
      <c r="F224" s="3">
        <f t="shared" si="26"/>
        <v>0</v>
      </c>
      <c r="G224" s="3">
        <f t="shared" si="27"/>
        <v>0</v>
      </c>
      <c r="H224" s="3">
        <f t="shared" si="28"/>
        <v>0</v>
      </c>
      <c r="I224" s="3">
        <f>+K223*Front!$B$6</f>
        <v>0</v>
      </c>
      <c r="J224" s="3">
        <f t="shared" si="29"/>
        <v>0</v>
      </c>
      <c r="K224" s="3">
        <f t="shared" si="30"/>
        <v>0</v>
      </c>
      <c r="L224" s="16">
        <f t="shared" si="31"/>
        <v>51801</v>
      </c>
      <c r="M224" s="5">
        <f t="shared" si="24"/>
        <v>2041</v>
      </c>
    </row>
    <row r="225" spans="1:13" x14ac:dyDescent="0.3">
      <c r="A225" s="2">
        <v>220</v>
      </c>
      <c r="B225" s="3">
        <f>+IF(A225&lt;=Front!$B$7,Calculos!$B$1,0)</f>
        <v>0</v>
      </c>
      <c r="C225" s="3">
        <f>+IF(A225&lt;=Front!$B$7,(K224/1000000)*VLOOKUP(A225,Seguros!$B$6:$F$26,3,1),0)</f>
        <v>0</v>
      </c>
      <c r="D225" s="3">
        <f>+IF(A225&lt;=Front!$B$7,(VLOOKUP(A225,Seguros!$B$6:$F$26,5,1)/1000000)*VLOOKUP(A225,Seguros!$B$6:$F$26,4,1),0)</f>
        <v>0</v>
      </c>
      <c r="E225" s="3">
        <f t="shared" si="25"/>
        <v>0</v>
      </c>
      <c r="F225" s="3">
        <f t="shared" si="26"/>
        <v>0</v>
      </c>
      <c r="G225" s="3">
        <f t="shared" si="27"/>
        <v>0</v>
      </c>
      <c r="H225" s="3">
        <f t="shared" si="28"/>
        <v>0</v>
      </c>
      <c r="I225" s="3">
        <f>+K224*Front!$B$6</f>
        <v>0</v>
      </c>
      <c r="J225" s="3">
        <f t="shared" si="29"/>
        <v>0</v>
      </c>
      <c r="K225" s="3">
        <f t="shared" si="30"/>
        <v>0</v>
      </c>
      <c r="L225" s="16">
        <f t="shared" si="31"/>
        <v>51832</v>
      </c>
      <c r="M225" s="5">
        <f t="shared" si="24"/>
        <v>2041</v>
      </c>
    </row>
    <row r="226" spans="1:13" x14ac:dyDescent="0.3">
      <c r="A226" s="2">
        <v>221</v>
      </c>
      <c r="B226" s="3">
        <f>+IF(A226&lt;=Front!$B$7,Calculos!$B$1,0)</f>
        <v>0</v>
      </c>
      <c r="C226" s="3">
        <f>+IF(A226&lt;=Front!$B$7,(K225/1000000)*VLOOKUP(A226,Seguros!$B$6:$F$26,3,1),0)</f>
        <v>0</v>
      </c>
      <c r="D226" s="3">
        <f>+IF(A226&lt;=Front!$B$7,(VLOOKUP(A226,Seguros!$B$6:$F$26,5,1)/1000000)*VLOOKUP(A226,Seguros!$B$6:$F$26,4,1),0)</f>
        <v>0</v>
      </c>
      <c r="E226" s="3">
        <f t="shared" si="25"/>
        <v>0</v>
      </c>
      <c r="F226" s="3">
        <f t="shared" si="26"/>
        <v>0</v>
      </c>
      <c r="G226" s="3">
        <f t="shared" si="27"/>
        <v>0</v>
      </c>
      <c r="H226" s="3">
        <f t="shared" si="28"/>
        <v>0</v>
      </c>
      <c r="I226" s="3">
        <f>+K225*Front!$B$6</f>
        <v>0</v>
      </c>
      <c r="J226" s="3">
        <f t="shared" si="29"/>
        <v>0</v>
      </c>
      <c r="K226" s="3">
        <f t="shared" si="30"/>
        <v>0</v>
      </c>
      <c r="L226" s="16">
        <f t="shared" si="31"/>
        <v>51862</v>
      </c>
      <c r="M226" s="5">
        <f t="shared" si="24"/>
        <v>2041</v>
      </c>
    </row>
    <row r="227" spans="1:13" x14ac:dyDescent="0.3">
      <c r="A227" s="2">
        <v>222</v>
      </c>
      <c r="B227" s="3">
        <f>+IF(A227&lt;=Front!$B$7,Calculos!$B$1,0)</f>
        <v>0</v>
      </c>
      <c r="C227" s="3">
        <f>+IF(A227&lt;=Front!$B$7,(K226/1000000)*VLOOKUP(A227,Seguros!$B$6:$F$26,3,1),0)</f>
        <v>0</v>
      </c>
      <c r="D227" s="3">
        <f>+IF(A227&lt;=Front!$B$7,(VLOOKUP(A227,Seguros!$B$6:$F$26,5,1)/1000000)*VLOOKUP(A227,Seguros!$B$6:$F$26,4,1),0)</f>
        <v>0</v>
      </c>
      <c r="E227" s="3">
        <f t="shared" si="25"/>
        <v>0</v>
      </c>
      <c r="F227" s="3">
        <f t="shared" si="26"/>
        <v>0</v>
      </c>
      <c r="G227" s="3">
        <f t="shared" si="27"/>
        <v>0</v>
      </c>
      <c r="H227" s="3">
        <f t="shared" si="28"/>
        <v>0</v>
      </c>
      <c r="I227" s="3">
        <f>+K226*Front!$B$6</f>
        <v>0</v>
      </c>
      <c r="J227" s="3">
        <f t="shared" si="29"/>
        <v>0</v>
      </c>
      <c r="K227" s="3">
        <f t="shared" si="30"/>
        <v>0</v>
      </c>
      <c r="L227" s="16">
        <f t="shared" si="31"/>
        <v>51893</v>
      </c>
      <c r="M227" s="5">
        <f t="shared" si="24"/>
        <v>2042</v>
      </c>
    </row>
    <row r="228" spans="1:13" x14ac:dyDescent="0.3">
      <c r="A228" s="2">
        <v>223</v>
      </c>
      <c r="B228" s="3">
        <f>+IF(A228&lt;=Front!$B$7,Calculos!$B$1,0)</f>
        <v>0</v>
      </c>
      <c r="C228" s="3">
        <f>+IF(A228&lt;=Front!$B$7,(K227/1000000)*VLOOKUP(A228,Seguros!$B$6:$F$26,3,1),0)</f>
        <v>0</v>
      </c>
      <c r="D228" s="3">
        <f>+IF(A228&lt;=Front!$B$7,(VLOOKUP(A228,Seguros!$B$6:$F$26,5,1)/1000000)*VLOOKUP(A228,Seguros!$B$6:$F$26,4,1),0)</f>
        <v>0</v>
      </c>
      <c r="E228" s="3">
        <f t="shared" si="25"/>
        <v>0</v>
      </c>
      <c r="F228" s="3">
        <f t="shared" si="26"/>
        <v>0</v>
      </c>
      <c r="G228" s="3">
        <f t="shared" si="27"/>
        <v>0</v>
      </c>
      <c r="H228" s="3">
        <f t="shared" si="28"/>
        <v>0</v>
      </c>
      <c r="I228" s="3">
        <f>+K227*Front!$B$6</f>
        <v>0</v>
      </c>
      <c r="J228" s="3">
        <f t="shared" si="29"/>
        <v>0</v>
      </c>
      <c r="K228" s="3">
        <f t="shared" si="30"/>
        <v>0</v>
      </c>
      <c r="L228" s="16">
        <f t="shared" si="31"/>
        <v>51924</v>
      </c>
      <c r="M228" s="5">
        <f t="shared" si="24"/>
        <v>2042</v>
      </c>
    </row>
    <row r="229" spans="1:13" x14ac:dyDescent="0.3">
      <c r="A229" s="2">
        <v>224</v>
      </c>
      <c r="B229" s="3">
        <f>+IF(A229&lt;=Front!$B$7,Calculos!$B$1,0)</f>
        <v>0</v>
      </c>
      <c r="C229" s="3">
        <f>+IF(A229&lt;=Front!$B$7,(K228/1000000)*VLOOKUP(A229,Seguros!$B$6:$F$26,3,1),0)</f>
        <v>0</v>
      </c>
      <c r="D229" s="3">
        <f>+IF(A229&lt;=Front!$B$7,(VLOOKUP(A229,Seguros!$B$6:$F$26,5,1)/1000000)*VLOOKUP(A229,Seguros!$B$6:$F$26,4,1),0)</f>
        <v>0</v>
      </c>
      <c r="E229" s="3">
        <f t="shared" si="25"/>
        <v>0</v>
      </c>
      <c r="F229" s="3">
        <f t="shared" si="26"/>
        <v>0</v>
      </c>
      <c r="G229" s="3">
        <f t="shared" si="27"/>
        <v>0</v>
      </c>
      <c r="H229" s="3">
        <f t="shared" si="28"/>
        <v>0</v>
      </c>
      <c r="I229" s="3">
        <f>+K228*Front!$B$6</f>
        <v>0</v>
      </c>
      <c r="J229" s="3">
        <f t="shared" si="29"/>
        <v>0</v>
      </c>
      <c r="K229" s="3">
        <f t="shared" si="30"/>
        <v>0</v>
      </c>
      <c r="L229" s="16">
        <f t="shared" si="31"/>
        <v>51952</v>
      </c>
      <c r="M229" s="5">
        <f t="shared" si="24"/>
        <v>2042</v>
      </c>
    </row>
    <row r="230" spans="1:13" x14ac:dyDescent="0.3">
      <c r="A230" s="2">
        <v>225</v>
      </c>
      <c r="B230" s="3">
        <f>+IF(A230&lt;=Front!$B$7,Calculos!$B$1,0)</f>
        <v>0</v>
      </c>
      <c r="C230" s="3">
        <f>+IF(A230&lt;=Front!$B$7,(K229/1000000)*VLOOKUP(A230,Seguros!$B$6:$F$26,3,1),0)</f>
        <v>0</v>
      </c>
      <c r="D230" s="3">
        <f>+IF(A230&lt;=Front!$B$7,(VLOOKUP(A230,Seguros!$B$6:$F$26,5,1)/1000000)*VLOOKUP(A230,Seguros!$B$6:$F$26,4,1),0)</f>
        <v>0</v>
      </c>
      <c r="E230" s="3">
        <f t="shared" si="25"/>
        <v>0</v>
      </c>
      <c r="F230" s="3">
        <f t="shared" si="26"/>
        <v>0</v>
      </c>
      <c r="G230" s="3">
        <f t="shared" si="27"/>
        <v>0</v>
      </c>
      <c r="H230" s="3">
        <f t="shared" si="28"/>
        <v>0</v>
      </c>
      <c r="I230" s="3">
        <f>+K229*Front!$B$6</f>
        <v>0</v>
      </c>
      <c r="J230" s="3">
        <f t="shared" si="29"/>
        <v>0</v>
      </c>
      <c r="K230" s="3">
        <f t="shared" si="30"/>
        <v>0</v>
      </c>
      <c r="L230" s="16">
        <f t="shared" si="31"/>
        <v>51983</v>
      </c>
      <c r="M230" s="5">
        <f t="shared" si="24"/>
        <v>2042</v>
      </c>
    </row>
    <row r="231" spans="1:13" x14ac:dyDescent="0.3">
      <c r="A231" s="2">
        <v>226</v>
      </c>
      <c r="B231" s="3">
        <f>+IF(A231&lt;=Front!$B$7,Calculos!$B$1,0)</f>
        <v>0</v>
      </c>
      <c r="C231" s="3">
        <f>+IF(A231&lt;=Front!$B$7,(K230/1000000)*VLOOKUP(A231,Seguros!$B$6:$F$26,3,1),0)</f>
        <v>0</v>
      </c>
      <c r="D231" s="3">
        <f>+IF(A231&lt;=Front!$B$7,(VLOOKUP(A231,Seguros!$B$6:$F$26,5,1)/1000000)*VLOOKUP(A231,Seguros!$B$6:$F$26,4,1),0)</f>
        <v>0</v>
      </c>
      <c r="E231" s="3">
        <f t="shared" si="25"/>
        <v>0</v>
      </c>
      <c r="F231" s="3">
        <f t="shared" si="26"/>
        <v>0</v>
      </c>
      <c r="G231" s="3">
        <f t="shared" si="27"/>
        <v>0</v>
      </c>
      <c r="H231" s="3">
        <f t="shared" si="28"/>
        <v>0</v>
      </c>
      <c r="I231" s="3">
        <f>+K230*Front!$B$6</f>
        <v>0</v>
      </c>
      <c r="J231" s="3">
        <f t="shared" si="29"/>
        <v>0</v>
      </c>
      <c r="K231" s="3">
        <f t="shared" si="30"/>
        <v>0</v>
      </c>
      <c r="L231" s="16">
        <f t="shared" si="31"/>
        <v>52013</v>
      </c>
      <c r="M231" s="5">
        <f t="shared" si="24"/>
        <v>2042</v>
      </c>
    </row>
    <row r="232" spans="1:13" x14ac:dyDescent="0.3">
      <c r="A232" s="2">
        <v>227</v>
      </c>
      <c r="B232" s="3">
        <f>+IF(A232&lt;=Front!$B$7,Calculos!$B$1,0)</f>
        <v>0</v>
      </c>
      <c r="C232" s="3">
        <f>+IF(A232&lt;=Front!$B$7,(K231/1000000)*VLOOKUP(A232,Seguros!$B$6:$F$26,3,1),0)</f>
        <v>0</v>
      </c>
      <c r="D232" s="3">
        <f>+IF(A232&lt;=Front!$B$7,(VLOOKUP(A232,Seguros!$B$6:$F$26,5,1)/1000000)*VLOOKUP(A232,Seguros!$B$6:$F$26,4,1),0)</f>
        <v>0</v>
      </c>
      <c r="E232" s="3">
        <f t="shared" si="25"/>
        <v>0</v>
      </c>
      <c r="F232" s="3">
        <f t="shared" si="26"/>
        <v>0</v>
      </c>
      <c r="G232" s="3">
        <f t="shared" si="27"/>
        <v>0</v>
      </c>
      <c r="H232" s="3">
        <f t="shared" si="28"/>
        <v>0</v>
      </c>
      <c r="I232" s="3">
        <f>+K231*Front!$B$6</f>
        <v>0</v>
      </c>
      <c r="J232" s="3">
        <f t="shared" si="29"/>
        <v>0</v>
      </c>
      <c r="K232" s="3">
        <f t="shared" si="30"/>
        <v>0</v>
      </c>
      <c r="L232" s="16">
        <f t="shared" si="31"/>
        <v>52044</v>
      </c>
      <c r="M232" s="5">
        <f t="shared" si="24"/>
        <v>2042</v>
      </c>
    </row>
    <row r="233" spans="1:13" x14ac:dyDescent="0.3">
      <c r="A233" s="2">
        <v>228</v>
      </c>
      <c r="B233" s="3">
        <f>+IF(A233&lt;=Front!$B$7,Calculos!$B$1,0)</f>
        <v>0</v>
      </c>
      <c r="C233" s="3">
        <f>+IF(A233&lt;=Front!$B$7,(K232/1000000)*VLOOKUP(A233,Seguros!$B$6:$F$26,3,1),0)</f>
        <v>0</v>
      </c>
      <c r="D233" s="3">
        <f>+IF(A233&lt;=Front!$B$7,(VLOOKUP(A233,Seguros!$B$6:$F$26,5,1)/1000000)*VLOOKUP(A233,Seguros!$B$6:$F$26,4,1),0)</f>
        <v>0</v>
      </c>
      <c r="E233" s="3">
        <f t="shared" si="25"/>
        <v>0</v>
      </c>
      <c r="F233" s="3">
        <f t="shared" si="26"/>
        <v>0</v>
      </c>
      <c r="G233" s="3">
        <f t="shared" si="27"/>
        <v>0</v>
      </c>
      <c r="H233" s="3">
        <f t="shared" si="28"/>
        <v>0</v>
      </c>
      <c r="I233" s="3">
        <f>+K232*Front!$B$6</f>
        <v>0</v>
      </c>
      <c r="J233" s="3">
        <f t="shared" si="29"/>
        <v>0</v>
      </c>
      <c r="K233" s="3">
        <f t="shared" si="30"/>
        <v>0</v>
      </c>
      <c r="L233" s="16">
        <f t="shared" si="31"/>
        <v>52074</v>
      </c>
      <c r="M233" s="5">
        <f t="shared" si="24"/>
        <v>2042</v>
      </c>
    </row>
    <row r="234" spans="1:13" x14ac:dyDescent="0.3">
      <c r="A234" s="2">
        <v>229</v>
      </c>
      <c r="B234" s="3">
        <f>+IF(A234&lt;=Front!$B$7,Calculos!$B$1,0)</f>
        <v>0</v>
      </c>
      <c r="C234" s="3">
        <f>+IF(A234&lt;=Front!$B$7,(K233/1000000)*VLOOKUP(A234,Seguros!$B$6:$F$26,3,1),0)</f>
        <v>0</v>
      </c>
      <c r="D234" s="3">
        <f>+IF(A234&lt;=Front!$B$7,(VLOOKUP(A234,Seguros!$B$6:$F$26,5,1)/1000000)*VLOOKUP(A234,Seguros!$B$6:$F$26,4,1),0)</f>
        <v>0</v>
      </c>
      <c r="E234" s="3">
        <f t="shared" si="25"/>
        <v>0</v>
      </c>
      <c r="F234" s="3">
        <f t="shared" si="26"/>
        <v>0</v>
      </c>
      <c r="G234" s="3">
        <f t="shared" si="27"/>
        <v>0</v>
      </c>
      <c r="H234" s="3">
        <f t="shared" si="28"/>
        <v>0</v>
      </c>
      <c r="I234" s="3">
        <f>+K233*Front!$B$6</f>
        <v>0</v>
      </c>
      <c r="J234" s="3">
        <f t="shared" si="29"/>
        <v>0</v>
      </c>
      <c r="K234" s="3">
        <f t="shared" si="30"/>
        <v>0</v>
      </c>
      <c r="L234" s="16">
        <f t="shared" si="31"/>
        <v>52105</v>
      </c>
      <c r="M234" s="5">
        <f t="shared" si="24"/>
        <v>2042</v>
      </c>
    </row>
    <row r="235" spans="1:13" x14ac:dyDescent="0.3">
      <c r="A235" s="2">
        <v>230</v>
      </c>
      <c r="B235" s="3">
        <f>+IF(A235&lt;=Front!$B$7,Calculos!$B$1,0)</f>
        <v>0</v>
      </c>
      <c r="C235" s="3">
        <f>+IF(A235&lt;=Front!$B$7,(K234/1000000)*VLOOKUP(A235,Seguros!$B$6:$F$26,3,1),0)</f>
        <v>0</v>
      </c>
      <c r="D235" s="3">
        <f>+IF(A235&lt;=Front!$B$7,(VLOOKUP(A235,Seguros!$B$6:$F$26,5,1)/1000000)*VLOOKUP(A235,Seguros!$B$6:$F$26,4,1),0)</f>
        <v>0</v>
      </c>
      <c r="E235" s="3">
        <f t="shared" si="25"/>
        <v>0</v>
      </c>
      <c r="F235" s="3">
        <f t="shared" si="26"/>
        <v>0</v>
      </c>
      <c r="G235" s="3">
        <f t="shared" si="27"/>
        <v>0</v>
      </c>
      <c r="H235" s="3">
        <f t="shared" si="28"/>
        <v>0</v>
      </c>
      <c r="I235" s="3">
        <f>+K234*Front!$B$6</f>
        <v>0</v>
      </c>
      <c r="J235" s="3">
        <f t="shared" si="29"/>
        <v>0</v>
      </c>
      <c r="K235" s="3">
        <f t="shared" si="30"/>
        <v>0</v>
      </c>
      <c r="L235" s="16">
        <f t="shared" si="31"/>
        <v>52136</v>
      </c>
      <c r="M235" s="5">
        <f t="shared" si="24"/>
        <v>2042</v>
      </c>
    </row>
    <row r="236" spans="1:13" x14ac:dyDescent="0.3">
      <c r="A236" s="2">
        <v>231</v>
      </c>
      <c r="B236" s="3">
        <f>+IF(A236&lt;=Front!$B$7,Calculos!$B$1,0)</f>
        <v>0</v>
      </c>
      <c r="C236" s="3">
        <f>+IF(A236&lt;=Front!$B$7,(K235/1000000)*VLOOKUP(A236,Seguros!$B$6:$F$26,3,1),0)</f>
        <v>0</v>
      </c>
      <c r="D236" s="3">
        <f>+IF(A236&lt;=Front!$B$7,(VLOOKUP(A236,Seguros!$B$6:$F$26,5,1)/1000000)*VLOOKUP(A236,Seguros!$B$6:$F$26,4,1),0)</f>
        <v>0</v>
      </c>
      <c r="E236" s="3">
        <f t="shared" si="25"/>
        <v>0</v>
      </c>
      <c r="F236" s="3">
        <f t="shared" si="26"/>
        <v>0</v>
      </c>
      <c r="G236" s="3">
        <f t="shared" si="27"/>
        <v>0</v>
      </c>
      <c r="H236" s="3">
        <f t="shared" si="28"/>
        <v>0</v>
      </c>
      <c r="I236" s="3">
        <f>+K235*Front!$B$6</f>
        <v>0</v>
      </c>
      <c r="J236" s="3">
        <f t="shared" si="29"/>
        <v>0</v>
      </c>
      <c r="K236" s="3">
        <f t="shared" si="30"/>
        <v>0</v>
      </c>
      <c r="L236" s="16">
        <f t="shared" si="31"/>
        <v>52166</v>
      </c>
      <c r="M236" s="5">
        <f t="shared" si="24"/>
        <v>2042</v>
      </c>
    </row>
    <row r="237" spans="1:13" x14ac:dyDescent="0.3">
      <c r="A237" s="2">
        <v>232</v>
      </c>
      <c r="B237" s="3">
        <f>+IF(A237&lt;=Front!$B$7,Calculos!$B$1,0)</f>
        <v>0</v>
      </c>
      <c r="C237" s="3">
        <f>+IF(A237&lt;=Front!$B$7,(K236/1000000)*VLOOKUP(A237,Seguros!$B$6:$F$26,3,1),0)</f>
        <v>0</v>
      </c>
      <c r="D237" s="3">
        <f>+IF(A237&lt;=Front!$B$7,(VLOOKUP(A237,Seguros!$B$6:$F$26,5,1)/1000000)*VLOOKUP(A237,Seguros!$B$6:$F$26,4,1),0)</f>
        <v>0</v>
      </c>
      <c r="E237" s="3">
        <f t="shared" si="25"/>
        <v>0</v>
      </c>
      <c r="F237" s="3">
        <f t="shared" si="26"/>
        <v>0</v>
      </c>
      <c r="G237" s="3">
        <f t="shared" si="27"/>
        <v>0</v>
      </c>
      <c r="H237" s="3">
        <f t="shared" si="28"/>
        <v>0</v>
      </c>
      <c r="I237" s="3">
        <f>+K236*Front!$B$6</f>
        <v>0</v>
      </c>
      <c r="J237" s="3">
        <f t="shared" si="29"/>
        <v>0</v>
      </c>
      <c r="K237" s="3">
        <f t="shared" si="30"/>
        <v>0</v>
      </c>
      <c r="L237" s="16">
        <f t="shared" si="31"/>
        <v>52197</v>
      </c>
      <c r="M237" s="5">
        <f t="shared" si="24"/>
        <v>2042</v>
      </c>
    </row>
    <row r="238" spans="1:13" x14ac:dyDescent="0.3">
      <c r="A238" s="2">
        <v>233</v>
      </c>
      <c r="B238" s="3">
        <f>+IF(A238&lt;=Front!$B$7,Calculos!$B$1,0)</f>
        <v>0</v>
      </c>
      <c r="C238" s="3">
        <f>+IF(A238&lt;=Front!$B$7,(K237/1000000)*VLOOKUP(A238,Seguros!$B$6:$F$26,3,1),0)</f>
        <v>0</v>
      </c>
      <c r="D238" s="3">
        <f>+IF(A238&lt;=Front!$B$7,(VLOOKUP(A238,Seguros!$B$6:$F$26,5,1)/1000000)*VLOOKUP(A238,Seguros!$B$6:$F$26,4,1),0)</f>
        <v>0</v>
      </c>
      <c r="E238" s="3">
        <f t="shared" si="25"/>
        <v>0</v>
      </c>
      <c r="F238" s="3">
        <f t="shared" si="26"/>
        <v>0</v>
      </c>
      <c r="G238" s="3">
        <f t="shared" si="27"/>
        <v>0</v>
      </c>
      <c r="H238" s="3">
        <f t="shared" si="28"/>
        <v>0</v>
      </c>
      <c r="I238" s="3">
        <f>+K237*Front!$B$6</f>
        <v>0</v>
      </c>
      <c r="J238" s="3">
        <f t="shared" si="29"/>
        <v>0</v>
      </c>
      <c r="K238" s="3">
        <f t="shared" si="30"/>
        <v>0</v>
      </c>
      <c r="L238" s="16">
        <f t="shared" si="31"/>
        <v>52227</v>
      </c>
      <c r="M238" s="5">
        <f t="shared" si="24"/>
        <v>2042</v>
      </c>
    </row>
    <row r="239" spans="1:13" x14ac:dyDescent="0.3">
      <c r="A239" s="2">
        <v>234</v>
      </c>
      <c r="B239" s="3">
        <f>+IF(A239&lt;=Front!$B$7,Calculos!$B$1,0)</f>
        <v>0</v>
      </c>
      <c r="C239" s="3">
        <f>+IF(A239&lt;=Front!$B$7,(K238/1000000)*VLOOKUP(A239,Seguros!$B$6:$F$26,3,1),0)</f>
        <v>0</v>
      </c>
      <c r="D239" s="3">
        <f>+IF(A239&lt;=Front!$B$7,(VLOOKUP(A239,Seguros!$B$6:$F$26,5,1)/1000000)*VLOOKUP(A239,Seguros!$B$6:$F$26,4,1),0)</f>
        <v>0</v>
      </c>
      <c r="E239" s="3">
        <f t="shared" si="25"/>
        <v>0</v>
      </c>
      <c r="F239" s="3">
        <f t="shared" si="26"/>
        <v>0</v>
      </c>
      <c r="G239" s="3">
        <f t="shared" si="27"/>
        <v>0</v>
      </c>
      <c r="H239" s="3">
        <f t="shared" si="28"/>
        <v>0</v>
      </c>
      <c r="I239" s="3">
        <f>+K238*Front!$B$6</f>
        <v>0</v>
      </c>
      <c r="J239" s="3">
        <f t="shared" si="29"/>
        <v>0</v>
      </c>
      <c r="K239" s="3">
        <f t="shared" si="30"/>
        <v>0</v>
      </c>
      <c r="L239" s="16">
        <f t="shared" si="31"/>
        <v>52258</v>
      </c>
      <c r="M239" s="5">
        <f t="shared" si="24"/>
        <v>2043</v>
      </c>
    </row>
    <row r="240" spans="1:13" x14ac:dyDescent="0.3">
      <c r="A240" s="2">
        <v>235</v>
      </c>
      <c r="B240" s="3">
        <f>+IF(A240&lt;=Front!$B$7,Calculos!$B$1,0)</f>
        <v>0</v>
      </c>
      <c r="C240" s="3">
        <f>+IF(A240&lt;=Front!$B$7,(K239/1000000)*VLOOKUP(A240,Seguros!$B$6:$F$26,3,1),0)</f>
        <v>0</v>
      </c>
      <c r="D240" s="3">
        <f>+IF(A240&lt;=Front!$B$7,(VLOOKUP(A240,Seguros!$B$6:$F$26,5,1)/1000000)*VLOOKUP(A240,Seguros!$B$6:$F$26,4,1),0)</f>
        <v>0</v>
      </c>
      <c r="E240" s="3">
        <f t="shared" si="25"/>
        <v>0</v>
      </c>
      <c r="F240" s="3">
        <f t="shared" si="26"/>
        <v>0</v>
      </c>
      <c r="G240" s="3">
        <f t="shared" si="27"/>
        <v>0</v>
      </c>
      <c r="H240" s="3">
        <f t="shared" si="28"/>
        <v>0</v>
      </c>
      <c r="I240" s="3">
        <f>+K239*Front!$B$6</f>
        <v>0</v>
      </c>
      <c r="J240" s="3">
        <f t="shared" si="29"/>
        <v>0</v>
      </c>
      <c r="K240" s="3">
        <f t="shared" si="30"/>
        <v>0</v>
      </c>
      <c r="L240" s="16">
        <f t="shared" si="31"/>
        <v>52289</v>
      </c>
      <c r="M240" s="5">
        <f t="shared" si="24"/>
        <v>2043</v>
      </c>
    </row>
    <row r="241" spans="1:13" x14ac:dyDescent="0.3">
      <c r="A241" s="2">
        <v>236</v>
      </c>
      <c r="B241" s="3">
        <f>+IF(A241&lt;=Front!$B$7,Calculos!$B$1,0)</f>
        <v>0</v>
      </c>
      <c r="C241" s="3">
        <f>+IF(A241&lt;=Front!$B$7,(K240/1000000)*VLOOKUP(A241,Seguros!$B$6:$F$26,3,1),0)</f>
        <v>0</v>
      </c>
      <c r="D241" s="3">
        <f>+IF(A241&lt;=Front!$B$7,(VLOOKUP(A241,Seguros!$B$6:$F$26,5,1)/1000000)*VLOOKUP(A241,Seguros!$B$6:$F$26,4,1),0)</f>
        <v>0</v>
      </c>
      <c r="E241" s="3">
        <f t="shared" si="25"/>
        <v>0</v>
      </c>
      <c r="F241" s="3">
        <f t="shared" si="26"/>
        <v>0</v>
      </c>
      <c r="G241" s="3">
        <f t="shared" si="27"/>
        <v>0</v>
      </c>
      <c r="H241" s="3">
        <f t="shared" si="28"/>
        <v>0</v>
      </c>
      <c r="I241" s="3">
        <f>+K240*Front!$B$6</f>
        <v>0</v>
      </c>
      <c r="J241" s="3">
        <f t="shared" si="29"/>
        <v>0</v>
      </c>
      <c r="K241" s="3">
        <f t="shared" si="30"/>
        <v>0</v>
      </c>
      <c r="L241" s="16">
        <f t="shared" si="31"/>
        <v>52317</v>
      </c>
      <c r="M241" s="5">
        <f t="shared" si="24"/>
        <v>2043</v>
      </c>
    </row>
    <row r="242" spans="1:13" x14ac:dyDescent="0.3">
      <c r="A242" s="2">
        <v>237</v>
      </c>
      <c r="B242" s="3">
        <f>+IF(A242&lt;=Front!$B$7,Calculos!$B$1,0)</f>
        <v>0</v>
      </c>
      <c r="C242" s="3">
        <f>+IF(A242&lt;=Front!$B$7,(K241/1000000)*VLOOKUP(A242,Seguros!$B$6:$F$26,3,1),0)</f>
        <v>0</v>
      </c>
      <c r="D242" s="3">
        <f>+IF(A242&lt;=Front!$B$7,(VLOOKUP(A242,Seguros!$B$6:$F$26,5,1)/1000000)*VLOOKUP(A242,Seguros!$B$6:$F$26,4,1),0)</f>
        <v>0</v>
      </c>
      <c r="E242" s="3">
        <f t="shared" si="25"/>
        <v>0</v>
      </c>
      <c r="F242" s="3">
        <f t="shared" si="26"/>
        <v>0</v>
      </c>
      <c r="G242" s="3">
        <f t="shared" si="27"/>
        <v>0</v>
      </c>
      <c r="H242" s="3">
        <f t="shared" si="28"/>
        <v>0</v>
      </c>
      <c r="I242" s="3">
        <f>+K241*Front!$B$6</f>
        <v>0</v>
      </c>
      <c r="J242" s="3">
        <f t="shared" si="29"/>
        <v>0</v>
      </c>
      <c r="K242" s="3">
        <f t="shared" si="30"/>
        <v>0</v>
      </c>
      <c r="L242" s="16">
        <f t="shared" si="31"/>
        <v>52348</v>
      </c>
      <c r="M242" s="5">
        <f t="shared" si="24"/>
        <v>2043</v>
      </c>
    </row>
    <row r="243" spans="1:13" x14ac:dyDescent="0.3">
      <c r="A243" s="2">
        <v>238</v>
      </c>
      <c r="B243" s="3">
        <f>+IF(A243&lt;=Front!$B$7,Calculos!$B$1,0)</f>
        <v>0</v>
      </c>
      <c r="C243" s="3">
        <f>+IF(A243&lt;=Front!$B$7,(K242/1000000)*VLOOKUP(A243,Seguros!$B$6:$F$26,3,1),0)</f>
        <v>0</v>
      </c>
      <c r="D243" s="3">
        <f>+IF(A243&lt;=Front!$B$7,(VLOOKUP(A243,Seguros!$B$6:$F$26,5,1)/1000000)*VLOOKUP(A243,Seguros!$B$6:$F$26,4,1),0)</f>
        <v>0</v>
      </c>
      <c r="E243" s="3">
        <f t="shared" si="25"/>
        <v>0</v>
      </c>
      <c r="F243" s="3">
        <f t="shared" si="26"/>
        <v>0</v>
      </c>
      <c r="G243" s="3">
        <f t="shared" si="27"/>
        <v>0</v>
      </c>
      <c r="H243" s="3">
        <f t="shared" si="28"/>
        <v>0</v>
      </c>
      <c r="I243" s="3">
        <f>+K242*Front!$B$6</f>
        <v>0</v>
      </c>
      <c r="J243" s="3">
        <f t="shared" si="29"/>
        <v>0</v>
      </c>
      <c r="K243" s="3">
        <f t="shared" si="30"/>
        <v>0</v>
      </c>
      <c r="L243" s="16">
        <f t="shared" si="31"/>
        <v>52378</v>
      </c>
      <c r="M243" s="5">
        <f t="shared" si="24"/>
        <v>2043</v>
      </c>
    </row>
    <row r="244" spans="1:13" x14ac:dyDescent="0.3">
      <c r="A244" s="2">
        <v>239</v>
      </c>
      <c r="B244" s="3">
        <f>+IF(A244&lt;=Front!$B$7,Calculos!$B$1,0)</f>
        <v>0</v>
      </c>
      <c r="C244" s="3">
        <f>+IF(A244&lt;=Front!$B$7,(K243/1000000)*VLOOKUP(A244,Seguros!$B$6:$F$26,3,1),0)</f>
        <v>0</v>
      </c>
      <c r="D244" s="3">
        <f>+IF(A244&lt;=Front!$B$7,(VLOOKUP(A244,Seguros!$B$6:$F$26,5,1)/1000000)*VLOOKUP(A244,Seguros!$B$6:$F$26,4,1),0)</f>
        <v>0</v>
      </c>
      <c r="E244" s="3">
        <f t="shared" si="25"/>
        <v>0</v>
      </c>
      <c r="F244" s="3">
        <f t="shared" si="26"/>
        <v>0</v>
      </c>
      <c r="G244" s="3">
        <f t="shared" si="27"/>
        <v>0</v>
      </c>
      <c r="H244" s="3">
        <f t="shared" si="28"/>
        <v>0</v>
      </c>
      <c r="I244" s="3">
        <f>+K243*Front!$B$6</f>
        <v>0</v>
      </c>
      <c r="J244" s="3">
        <f t="shared" si="29"/>
        <v>0</v>
      </c>
      <c r="K244" s="3">
        <f t="shared" si="30"/>
        <v>0</v>
      </c>
      <c r="L244" s="16">
        <f t="shared" si="31"/>
        <v>52409</v>
      </c>
      <c r="M244" s="5">
        <f t="shared" si="24"/>
        <v>2043</v>
      </c>
    </row>
    <row r="245" spans="1:13" x14ac:dyDescent="0.3">
      <c r="A245" s="2">
        <v>240</v>
      </c>
      <c r="B245" s="3">
        <f>+IF(A245&lt;=Front!$B$7,Calculos!$B$1,0)</f>
        <v>0</v>
      </c>
      <c r="C245" s="3">
        <f>+IF(A245&lt;=Front!$B$7,(K244/1000000)*VLOOKUP(A245,Seguros!$B$6:$F$26,3,1),0)</f>
        <v>0</v>
      </c>
      <c r="D245" s="3">
        <f>+IF(A245&lt;=Front!$B$7,(VLOOKUP(A245,Seguros!$B$6:$F$26,5,1)/1000000)*VLOOKUP(A245,Seguros!$B$6:$F$26,4,1),0)</f>
        <v>0</v>
      </c>
      <c r="E245" s="3">
        <f t="shared" si="25"/>
        <v>0</v>
      </c>
      <c r="F245" s="3">
        <f t="shared" si="26"/>
        <v>0</v>
      </c>
      <c r="G245" s="3">
        <f t="shared" si="27"/>
        <v>0</v>
      </c>
      <c r="H245" s="3">
        <f t="shared" si="28"/>
        <v>0</v>
      </c>
      <c r="I245" s="3">
        <f>+K244*Front!$B$6</f>
        <v>0</v>
      </c>
      <c r="J245" s="3">
        <f t="shared" si="29"/>
        <v>0</v>
      </c>
      <c r="K245" s="3">
        <f t="shared" si="30"/>
        <v>0</v>
      </c>
      <c r="L245" s="16">
        <f t="shared" si="31"/>
        <v>52439</v>
      </c>
      <c r="M245" s="5">
        <f t="shared" si="24"/>
        <v>2043</v>
      </c>
    </row>
    <row r="246" spans="1:13" x14ac:dyDescent="0.3">
      <c r="D246" s="14" t="s">
        <v>39</v>
      </c>
      <c r="E246" s="15">
        <f>+IRR(E5:E245)</f>
        <v>2.330000000000032E-2</v>
      </c>
      <c r="F246" s="15">
        <f>+IRR(F5:F245)</f>
        <v>2.330000000000032E-2</v>
      </c>
      <c r="G246" s="15">
        <f>+IRR(G5:G245)</f>
        <v>2.330000000000032E-2</v>
      </c>
      <c r="H246" s="15">
        <f>+IRR(H5:H245)</f>
        <v>2.330000000000032E-2</v>
      </c>
    </row>
    <row r="247" spans="1:13" x14ac:dyDescent="0.3">
      <c r="D247" s="12" t="s">
        <v>40</v>
      </c>
      <c r="E247" s="13">
        <f>+((1+E246)^(12))-1</f>
        <v>0.31836507493097677</v>
      </c>
      <c r="F247" s="13">
        <f>+((1+F246)^(12))-1</f>
        <v>0.31836507493097677</v>
      </c>
      <c r="G247" s="13">
        <f>+((1+G246)^(12))-1</f>
        <v>0.31836507493097677</v>
      </c>
      <c r="H247" s="13">
        <f>+((1+H246)^(12))-1</f>
        <v>0.31836507493097677</v>
      </c>
    </row>
  </sheetData>
  <mergeCells count="1">
    <mergeCell ref="I2:M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P26"/>
  <sheetViews>
    <sheetView zoomScale="70" zoomScaleNormal="70" workbookViewId="0">
      <selection activeCell="H12" sqref="H12"/>
    </sheetView>
  </sheetViews>
  <sheetFormatPr baseColWidth="10" defaultRowHeight="14.5" x14ac:dyDescent="0.35"/>
  <cols>
    <col min="1" max="1" width="15.81640625" bestFit="1" customWidth="1"/>
    <col min="4" max="5" width="11.54296875" bestFit="1" customWidth="1"/>
    <col min="6" max="6" width="15.54296875" bestFit="1" customWidth="1"/>
    <col min="7" max="7" width="23" customWidth="1"/>
    <col min="8" max="8" width="32.453125" bestFit="1" customWidth="1"/>
  </cols>
  <sheetData>
    <row r="1" spans="1:68" x14ac:dyDescent="0.35">
      <c r="A1" s="6" t="s">
        <v>31</v>
      </c>
      <c r="B1" s="7">
        <v>14</v>
      </c>
      <c r="C1" s="7">
        <v>15</v>
      </c>
      <c r="D1" s="7">
        <v>16</v>
      </c>
      <c r="E1" s="7">
        <v>17</v>
      </c>
      <c r="F1" s="7">
        <v>18</v>
      </c>
      <c r="G1" s="7">
        <v>19</v>
      </c>
      <c r="H1" s="7">
        <v>20</v>
      </c>
      <c r="I1" s="7">
        <v>21</v>
      </c>
      <c r="J1" s="7">
        <v>22</v>
      </c>
      <c r="K1" s="7">
        <v>23</v>
      </c>
      <c r="L1" s="7">
        <v>24</v>
      </c>
      <c r="M1" s="7">
        <v>25</v>
      </c>
      <c r="N1" s="7">
        <v>26</v>
      </c>
      <c r="O1" s="7">
        <v>27</v>
      </c>
      <c r="P1" s="7">
        <v>28</v>
      </c>
      <c r="Q1" s="7">
        <v>29</v>
      </c>
      <c r="R1" s="7">
        <v>30</v>
      </c>
      <c r="S1" s="7">
        <v>31</v>
      </c>
      <c r="T1" s="7">
        <v>32</v>
      </c>
      <c r="U1" s="7">
        <v>33</v>
      </c>
      <c r="V1" s="7">
        <v>34</v>
      </c>
      <c r="W1" s="7">
        <v>35</v>
      </c>
      <c r="X1" s="7">
        <v>36</v>
      </c>
      <c r="Y1" s="7">
        <v>37</v>
      </c>
      <c r="Z1" s="7">
        <v>38</v>
      </c>
      <c r="AA1" s="7">
        <v>39</v>
      </c>
      <c r="AB1" s="7">
        <v>40</v>
      </c>
      <c r="AC1" s="7">
        <v>41</v>
      </c>
      <c r="AD1" s="7">
        <v>42</v>
      </c>
      <c r="AE1" s="7">
        <v>43</v>
      </c>
      <c r="AF1" s="7">
        <v>44</v>
      </c>
      <c r="AG1" s="7">
        <v>45</v>
      </c>
      <c r="AH1" s="7">
        <v>46</v>
      </c>
      <c r="AI1" s="7">
        <v>47</v>
      </c>
      <c r="AJ1" s="7">
        <v>48</v>
      </c>
      <c r="AK1" s="7">
        <v>49</v>
      </c>
      <c r="AL1" s="7">
        <v>50</v>
      </c>
      <c r="AM1" s="7">
        <v>51</v>
      </c>
      <c r="AN1" s="7">
        <v>52</v>
      </c>
      <c r="AO1" s="7">
        <v>53</v>
      </c>
      <c r="AP1" s="7">
        <v>54</v>
      </c>
      <c r="AQ1" s="7">
        <v>55</v>
      </c>
      <c r="AR1" s="7">
        <v>56</v>
      </c>
      <c r="AS1" s="7">
        <v>57</v>
      </c>
      <c r="AT1" s="7">
        <v>58</v>
      </c>
      <c r="AU1" s="7">
        <v>59</v>
      </c>
      <c r="AV1" s="7">
        <v>60</v>
      </c>
      <c r="AW1" s="7">
        <v>61</v>
      </c>
      <c r="AX1" s="7">
        <v>62</v>
      </c>
      <c r="AY1" s="7">
        <v>63</v>
      </c>
      <c r="AZ1" s="7">
        <v>64</v>
      </c>
      <c r="BA1" s="7">
        <v>65</v>
      </c>
      <c r="BB1" s="7">
        <v>66</v>
      </c>
      <c r="BC1" s="7">
        <v>67</v>
      </c>
      <c r="BD1" s="7">
        <v>68</v>
      </c>
      <c r="BE1" s="7">
        <v>69</v>
      </c>
      <c r="BF1" s="7">
        <v>70</v>
      </c>
      <c r="BG1" s="7">
        <v>71</v>
      </c>
      <c r="BH1" s="7">
        <v>72</v>
      </c>
      <c r="BI1" s="7">
        <v>73</v>
      </c>
      <c r="BJ1" s="7">
        <v>74</v>
      </c>
      <c r="BK1" s="7">
        <v>75</v>
      </c>
      <c r="BL1" s="7">
        <v>76</v>
      </c>
      <c r="BM1" s="7">
        <v>77</v>
      </c>
      <c r="BN1" s="7">
        <v>78</v>
      </c>
      <c r="BO1" s="7">
        <v>79</v>
      </c>
      <c r="BP1" s="7">
        <v>80</v>
      </c>
    </row>
    <row r="2" spans="1:68" x14ac:dyDescent="0.35">
      <c r="A2" s="24" t="s">
        <v>32</v>
      </c>
      <c r="B2" s="25">
        <v>41.666666666666664</v>
      </c>
      <c r="C2" s="25">
        <v>45</v>
      </c>
      <c r="D2" s="25">
        <v>48.333333333333336</v>
      </c>
      <c r="E2" s="25">
        <v>51.666666666666664</v>
      </c>
      <c r="F2" s="25">
        <v>55.833333333333336</v>
      </c>
      <c r="G2" s="25">
        <v>60</v>
      </c>
      <c r="H2" s="25">
        <v>64.166666666666671</v>
      </c>
      <c r="I2" s="25">
        <v>69.166666666666671</v>
      </c>
      <c r="J2" s="25">
        <v>74.166666666666671</v>
      </c>
      <c r="K2" s="25">
        <v>79.166666666666671</v>
      </c>
      <c r="L2" s="25">
        <v>85</v>
      </c>
      <c r="M2" s="25">
        <v>91.666666666666671</v>
      </c>
      <c r="N2" s="25">
        <v>98.333333333333329</v>
      </c>
      <c r="O2" s="25">
        <v>105.83333333333333</v>
      </c>
      <c r="P2" s="25">
        <v>113.33333333333333</v>
      </c>
      <c r="Q2" s="25">
        <v>122.5</v>
      </c>
      <c r="R2" s="25">
        <v>131.66666666666666</v>
      </c>
      <c r="S2" s="25">
        <v>140.83333333333334</v>
      </c>
      <c r="T2" s="25">
        <v>151.66666666666666</v>
      </c>
      <c r="U2" s="25">
        <v>162.5</v>
      </c>
      <c r="V2" s="25">
        <v>174.99999999999997</v>
      </c>
      <c r="W2" s="25">
        <v>188.33333333333334</v>
      </c>
      <c r="X2" s="25">
        <v>201.66666666666666</v>
      </c>
      <c r="Y2" s="25">
        <v>216.66666666666663</v>
      </c>
      <c r="Z2" s="25">
        <v>233.33333333333334</v>
      </c>
      <c r="AA2" s="25">
        <v>250.83333333333334</v>
      </c>
      <c r="AB2" s="25">
        <v>269.16666666666669</v>
      </c>
      <c r="AC2" s="25">
        <v>289.16666666666663</v>
      </c>
      <c r="AD2" s="25">
        <v>310.83333333333331</v>
      </c>
      <c r="AE2" s="25">
        <v>334.16666666666669</v>
      </c>
      <c r="AF2" s="25">
        <v>359.16666666666669</v>
      </c>
      <c r="AG2" s="25">
        <v>385.83333333333331</v>
      </c>
      <c r="AH2" s="25">
        <v>414.16666666666669</v>
      </c>
      <c r="AI2" s="25">
        <v>445.83333333333331</v>
      </c>
      <c r="AJ2" s="25">
        <v>478.33333333333331</v>
      </c>
      <c r="AK2" s="25">
        <v>514.16666666666663</v>
      </c>
      <c r="AL2" s="25">
        <v>552.5</v>
      </c>
      <c r="AM2" s="25">
        <v>594.16666666666663</v>
      </c>
      <c r="AN2" s="25">
        <v>638.33333333333337</v>
      </c>
      <c r="AO2" s="25">
        <v>685.83333333333337</v>
      </c>
      <c r="AP2" s="25">
        <v>737.5</v>
      </c>
      <c r="AQ2" s="25">
        <v>792.5</v>
      </c>
      <c r="AR2" s="25">
        <v>851.66666666666663</v>
      </c>
      <c r="AS2" s="25">
        <v>915</v>
      </c>
      <c r="AT2" s="25">
        <v>983.33333333333314</v>
      </c>
      <c r="AU2" s="25">
        <v>1056.6666666666667</v>
      </c>
      <c r="AV2" s="25">
        <v>1135.8333333333333</v>
      </c>
      <c r="AW2" s="25">
        <v>1220</v>
      </c>
      <c r="AX2" s="25">
        <v>1311.6666666666667</v>
      </c>
      <c r="AY2" s="25">
        <v>1409.1666666666667</v>
      </c>
      <c r="AZ2" s="25">
        <v>1514.1666666666667</v>
      </c>
      <c r="BA2" s="25">
        <v>1627.5</v>
      </c>
      <c r="BB2" s="25">
        <v>1749.166666666667</v>
      </c>
      <c r="BC2" s="25">
        <v>1879.1666666666667</v>
      </c>
      <c r="BD2" s="25">
        <v>2020.0000000000002</v>
      </c>
      <c r="BE2" s="25">
        <v>2170.8333333333335</v>
      </c>
      <c r="BF2" s="25">
        <v>2332.5000000000005</v>
      </c>
      <c r="BG2" s="25">
        <v>2506.6666666666665</v>
      </c>
      <c r="BH2" s="25">
        <v>2694.1666666666665</v>
      </c>
      <c r="BI2" s="25">
        <v>2894.9999999999995</v>
      </c>
      <c r="BJ2" s="25">
        <v>3110.8333333333335</v>
      </c>
      <c r="BK2" s="25">
        <v>3343.3333333333335</v>
      </c>
      <c r="BL2" s="25">
        <v>3592.5</v>
      </c>
      <c r="BM2" s="25">
        <v>3860.8333333333335</v>
      </c>
      <c r="BN2" s="25">
        <v>4149.166666666667</v>
      </c>
      <c r="BO2" s="25">
        <v>4459.166666666667</v>
      </c>
      <c r="BP2" s="25">
        <v>4792.5</v>
      </c>
    </row>
    <row r="3" spans="1:68" x14ac:dyDescent="0.35">
      <c r="A3" s="24" t="s">
        <v>33</v>
      </c>
      <c r="B3" s="26">
        <v>224</v>
      </c>
      <c r="C3" s="26">
        <v>224</v>
      </c>
      <c r="D3" s="26">
        <v>224</v>
      </c>
      <c r="E3" s="26">
        <v>224</v>
      </c>
      <c r="F3" s="26">
        <v>224</v>
      </c>
      <c r="G3" s="26">
        <v>224</v>
      </c>
      <c r="H3" s="26">
        <v>224</v>
      </c>
      <c r="I3" s="26">
        <v>224</v>
      </c>
      <c r="J3" s="26">
        <v>224</v>
      </c>
      <c r="K3" s="26">
        <v>224</v>
      </c>
      <c r="L3" s="26">
        <v>224</v>
      </c>
      <c r="M3" s="26">
        <v>224</v>
      </c>
      <c r="N3" s="26">
        <v>224</v>
      </c>
      <c r="O3" s="26">
        <v>224</v>
      </c>
      <c r="P3" s="26">
        <v>224</v>
      </c>
      <c r="Q3" s="26">
        <v>224</v>
      </c>
      <c r="R3" s="26">
        <v>224</v>
      </c>
      <c r="S3" s="26">
        <v>224</v>
      </c>
      <c r="T3" s="26">
        <v>224</v>
      </c>
      <c r="U3" s="26">
        <v>224</v>
      </c>
      <c r="V3" s="26">
        <v>224</v>
      </c>
      <c r="W3" s="26">
        <v>224</v>
      </c>
      <c r="X3" s="26">
        <v>224</v>
      </c>
      <c r="Y3" s="26">
        <v>224</v>
      </c>
      <c r="Z3" s="26">
        <v>224</v>
      </c>
      <c r="AA3" s="26">
        <v>224</v>
      </c>
      <c r="AB3" s="26">
        <v>224</v>
      </c>
      <c r="AC3" s="26">
        <v>224</v>
      </c>
      <c r="AD3" s="26">
        <v>224</v>
      </c>
      <c r="AE3" s="26">
        <v>224</v>
      </c>
      <c r="AF3" s="26">
        <v>224</v>
      </c>
      <c r="AG3" s="26">
        <v>224</v>
      </c>
      <c r="AH3" s="26">
        <v>224</v>
      </c>
      <c r="AI3" s="26">
        <v>224</v>
      </c>
      <c r="AJ3" s="26">
        <v>224</v>
      </c>
      <c r="AK3" s="26">
        <v>224</v>
      </c>
      <c r="AL3" s="26">
        <v>224</v>
      </c>
      <c r="AM3" s="26">
        <v>224</v>
      </c>
      <c r="AN3" s="26">
        <v>224</v>
      </c>
      <c r="AO3" s="26">
        <v>224</v>
      </c>
      <c r="AP3" s="26">
        <v>224</v>
      </c>
      <c r="AQ3" s="26">
        <v>224</v>
      </c>
      <c r="AR3" s="26">
        <v>224</v>
      </c>
      <c r="AS3" s="26">
        <v>224</v>
      </c>
      <c r="AT3" s="26">
        <v>224</v>
      </c>
      <c r="AU3" s="26">
        <v>224</v>
      </c>
      <c r="AV3" s="26">
        <v>224</v>
      </c>
      <c r="AW3" s="26">
        <v>224</v>
      </c>
      <c r="AX3" s="26">
        <v>224</v>
      </c>
      <c r="AY3" s="26">
        <v>224</v>
      </c>
      <c r="AZ3" s="26">
        <v>224</v>
      </c>
      <c r="BA3" s="26">
        <v>224</v>
      </c>
      <c r="BB3" s="26">
        <v>224</v>
      </c>
      <c r="BC3" s="26">
        <v>224</v>
      </c>
      <c r="BD3" s="26">
        <v>224</v>
      </c>
      <c r="BE3" s="26">
        <v>224</v>
      </c>
      <c r="BF3" s="26">
        <v>224</v>
      </c>
      <c r="BG3" s="26">
        <v>224</v>
      </c>
      <c r="BH3" s="26">
        <v>224</v>
      </c>
      <c r="BI3" s="26">
        <v>224</v>
      </c>
      <c r="BJ3" s="26">
        <v>224</v>
      </c>
      <c r="BK3" s="26">
        <v>224</v>
      </c>
      <c r="BL3" s="26">
        <v>224</v>
      </c>
      <c r="BM3" s="26">
        <v>224</v>
      </c>
      <c r="BN3" s="26">
        <v>224</v>
      </c>
      <c r="BO3" s="26">
        <v>224</v>
      </c>
      <c r="BP3" s="26">
        <v>224</v>
      </c>
    </row>
    <row r="5" spans="1:68" x14ac:dyDescent="0.35">
      <c r="A5" s="2" t="s">
        <v>25</v>
      </c>
      <c r="B5" s="2" t="s">
        <v>26</v>
      </c>
      <c r="C5" s="2" t="s">
        <v>27</v>
      </c>
      <c r="D5" s="2" t="s">
        <v>28</v>
      </c>
      <c r="E5" s="2" t="s">
        <v>29</v>
      </c>
      <c r="F5" s="2" t="s">
        <v>30</v>
      </c>
      <c r="G5" s="2" t="s">
        <v>38</v>
      </c>
      <c r="H5" s="24" t="s">
        <v>34</v>
      </c>
    </row>
    <row r="6" spans="1:68" x14ac:dyDescent="0.35">
      <c r="A6" s="3">
        <f>+Front!$B$8</f>
        <v>0</v>
      </c>
      <c r="B6" s="3">
        <v>1</v>
      </c>
      <c r="C6" s="3">
        <f>12-MONTH(Front!B3)</f>
        <v>5</v>
      </c>
      <c r="D6" s="3" t="e">
        <f>+HLOOKUP(A6,$B$1:$BP$2,2,0)*(1+HLOOKUP(G6,$I$8:$AC$9,2,0))^(A6-$A$6)</f>
        <v>#N/A</v>
      </c>
      <c r="E6" s="3" t="e">
        <f>+HLOOKUP(A6,$B$1:$BP$3,3,0)*(1+HLOOKUP(G6,$I$8:$AC$9,2,0))^(A6-$A$6)</f>
        <v>#N/A</v>
      </c>
      <c r="F6" s="3">
        <v>140000000</v>
      </c>
      <c r="G6" s="7">
        <f>+YEAR(Front!B3)</f>
        <v>2023</v>
      </c>
      <c r="H6" s="27">
        <v>4.3999999999999997E-2</v>
      </c>
    </row>
    <row r="7" spans="1:68" x14ac:dyDescent="0.35">
      <c r="A7" s="3">
        <f>+A6+1</f>
        <v>1</v>
      </c>
      <c r="B7" s="3">
        <f>+C6+1</f>
        <v>6</v>
      </c>
      <c r="C7" s="3">
        <f>+B7+11</f>
        <v>17</v>
      </c>
      <c r="D7" s="3" t="e">
        <f t="shared" ref="D7:D25" si="0">+HLOOKUP(A7,$B$1:$BP$2,2,0)*(1+HLOOKUP(G7,$I$8:$AC$9,2,0))^(A7-$A$6)</f>
        <v>#N/A</v>
      </c>
      <c r="E7" s="3" t="e">
        <f t="shared" ref="E7:E26" si="1">+HLOOKUP(A7,$B$1:$BP$3,3,0)*(1+HLOOKUP(G7,$I$8:$AC$9,2,0))^(A7-$A$6)</f>
        <v>#N/A</v>
      </c>
      <c r="F7" s="3">
        <f>+F6*(1+$H$6)</f>
        <v>146160000</v>
      </c>
      <c r="G7" s="7">
        <f>+G6+1</f>
        <v>2024</v>
      </c>
    </row>
    <row r="8" spans="1:68" x14ac:dyDescent="0.35">
      <c r="A8" s="3">
        <f t="shared" ref="A8:A25" si="2">+A7+1</f>
        <v>2</v>
      </c>
      <c r="B8" s="3">
        <f t="shared" ref="B8:B26" si="3">+C7+1</f>
        <v>18</v>
      </c>
      <c r="C8" s="3">
        <f t="shared" ref="C8:C26" si="4">+B8+11</f>
        <v>29</v>
      </c>
      <c r="D8" s="3" t="e">
        <f t="shared" si="0"/>
        <v>#N/A</v>
      </c>
      <c r="E8" s="3" t="e">
        <f t="shared" si="1"/>
        <v>#N/A</v>
      </c>
      <c r="F8" s="3">
        <f t="shared" ref="F8:F26" si="5">+F7*(1+$H$6)</f>
        <v>152591040</v>
      </c>
      <c r="G8" s="7">
        <f t="shared" ref="G8:G26" si="6">+G7+1</f>
        <v>2025</v>
      </c>
      <c r="H8" s="1"/>
      <c r="I8" s="8">
        <v>2023</v>
      </c>
      <c r="J8" s="8">
        <v>2024</v>
      </c>
      <c r="K8" s="8">
        <v>2025</v>
      </c>
      <c r="L8" s="8">
        <v>2026</v>
      </c>
      <c r="M8" s="8">
        <v>2027</v>
      </c>
      <c r="N8" s="8">
        <v>2028</v>
      </c>
      <c r="O8" s="8">
        <v>2029</v>
      </c>
      <c r="P8" s="8">
        <v>2030</v>
      </c>
      <c r="Q8" s="8">
        <v>2031</v>
      </c>
      <c r="R8" s="8">
        <v>2032</v>
      </c>
      <c r="S8" s="8">
        <v>2033</v>
      </c>
      <c r="T8" s="8">
        <v>2034</v>
      </c>
      <c r="U8" s="8">
        <v>2035</v>
      </c>
      <c r="V8" s="8">
        <v>2036</v>
      </c>
      <c r="W8" s="8">
        <v>2037</v>
      </c>
      <c r="X8" s="8">
        <v>2038</v>
      </c>
      <c r="Y8" s="8">
        <v>2039</v>
      </c>
      <c r="Z8" s="8">
        <v>2040</v>
      </c>
      <c r="AA8" s="8">
        <v>2041</v>
      </c>
      <c r="AB8" s="8">
        <v>2042</v>
      </c>
      <c r="AC8" s="8">
        <v>2043</v>
      </c>
    </row>
    <row r="9" spans="1:68" x14ac:dyDescent="0.35">
      <c r="A9" s="3">
        <f t="shared" si="2"/>
        <v>3</v>
      </c>
      <c r="B9" s="3">
        <f t="shared" si="3"/>
        <v>30</v>
      </c>
      <c r="C9" s="3">
        <f t="shared" si="4"/>
        <v>41</v>
      </c>
      <c r="D9" s="3" t="e">
        <f t="shared" si="0"/>
        <v>#N/A</v>
      </c>
      <c r="E9" s="3" t="e">
        <f t="shared" si="1"/>
        <v>#N/A</v>
      </c>
      <c r="F9" s="3">
        <f t="shared" si="5"/>
        <v>159305045.76000002</v>
      </c>
      <c r="G9" s="7">
        <f t="shared" si="6"/>
        <v>2026</v>
      </c>
      <c r="H9" s="24" t="s">
        <v>35</v>
      </c>
      <c r="I9" s="27">
        <v>3.15E-2</v>
      </c>
      <c r="J9" s="4">
        <v>3.73E-2</v>
      </c>
      <c r="K9" s="4">
        <v>3.1E-2</v>
      </c>
      <c r="L9" s="4">
        <v>3.04E-2</v>
      </c>
      <c r="M9" s="4">
        <v>0.03</v>
      </c>
      <c r="N9" s="4">
        <v>0.03</v>
      </c>
      <c r="O9" s="4">
        <v>0.03</v>
      </c>
      <c r="P9" s="4">
        <v>0.03</v>
      </c>
      <c r="Q9" s="4">
        <v>0.03</v>
      </c>
      <c r="R9" s="4">
        <v>0.03</v>
      </c>
      <c r="S9" s="4">
        <v>0.03</v>
      </c>
      <c r="T9" s="4">
        <v>0.03</v>
      </c>
      <c r="U9" s="4">
        <v>0.03</v>
      </c>
      <c r="V9" s="4">
        <v>0.03</v>
      </c>
      <c r="W9" s="4">
        <v>0.03</v>
      </c>
      <c r="X9" s="4">
        <v>0.03</v>
      </c>
      <c r="Y9" s="4">
        <v>0.03</v>
      </c>
      <c r="Z9" s="4">
        <v>0.03</v>
      </c>
      <c r="AA9" s="4">
        <v>0.03</v>
      </c>
      <c r="AB9" s="4">
        <v>0.03</v>
      </c>
      <c r="AC9" s="4">
        <v>0.03</v>
      </c>
    </row>
    <row r="10" spans="1:68" x14ac:dyDescent="0.35">
      <c r="A10" s="3">
        <f t="shared" si="2"/>
        <v>4</v>
      </c>
      <c r="B10" s="3">
        <f t="shared" si="3"/>
        <v>42</v>
      </c>
      <c r="C10" s="3">
        <f t="shared" si="4"/>
        <v>53</v>
      </c>
      <c r="D10" s="3" t="e">
        <f t="shared" si="0"/>
        <v>#N/A</v>
      </c>
      <c r="E10" s="3" t="e">
        <f t="shared" si="1"/>
        <v>#N/A</v>
      </c>
      <c r="F10" s="3">
        <f t="shared" si="5"/>
        <v>166314467.77344003</v>
      </c>
      <c r="G10" s="7">
        <f t="shared" si="6"/>
        <v>2027</v>
      </c>
    </row>
    <row r="11" spans="1:68" x14ac:dyDescent="0.35">
      <c r="A11" s="3">
        <f t="shared" si="2"/>
        <v>5</v>
      </c>
      <c r="B11" s="3">
        <f t="shared" si="3"/>
        <v>54</v>
      </c>
      <c r="C11" s="3">
        <f t="shared" si="4"/>
        <v>65</v>
      </c>
      <c r="D11" s="3" t="e">
        <f t="shared" si="0"/>
        <v>#N/A</v>
      </c>
      <c r="E11" s="3" t="e">
        <f t="shared" si="1"/>
        <v>#N/A</v>
      </c>
      <c r="F11" s="3">
        <f t="shared" si="5"/>
        <v>173632304.3554714</v>
      </c>
      <c r="G11" s="7">
        <f t="shared" si="6"/>
        <v>2028</v>
      </c>
    </row>
    <row r="12" spans="1:68" x14ac:dyDescent="0.35">
      <c r="A12" s="3">
        <f t="shared" si="2"/>
        <v>6</v>
      </c>
      <c r="B12" s="3">
        <f t="shared" si="3"/>
        <v>66</v>
      </c>
      <c r="C12" s="3">
        <f t="shared" si="4"/>
        <v>77</v>
      </c>
      <c r="D12" s="3" t="e">
        <f t="shared" si="0"/>
        <v>#N/A</v>
      </c>
      <c r="E12" s="3" t="e">
        <f t="shared" si="1"/>
        <v>#N/A</v>
      </c>
      <c r="F12" s="3">
        <f t="shared" si="5"/>
        <v>181272125.74711215</v>
      </c>
      <c r="G12" s="7">
        <f t="shared" si="6"/>
        <v>2029</v>
      </c>
    </row>
    <row r="13" spans="1:68" x14ac:dyDescent="0.35">
      <c r="A13" s="3">
        <f t="shared" si="2"/>
        <v>7</v>
      </c>
      <c r="B13" s="3">
        <f t="shared" si="3"/>
        <v>78</v>
      </c>
      <c r="C13" s="3">
        <f t="shared" si="4"/>
        <v>89</v>
      </c>
      <c r="D13" s="3" t="e">
        <f t="shared" si="0"/>
        <v>#N/A</v>
      </c>
      <c r="E13" s="3" t="e">
        <f t="shared" si="1"/>
        <v>#N/A</v>
      </c>
      <c r="F13" s="3">
        <f t="shared" si="5"/>
        <v>189248099.2799851</v>
      </c>
      <c r="G13" s="7">
        <f t="shared" si="6"/>
        <v>2030</v>
      </c>
    </row>
    <row r="14" spans="1:68" x14ac:dyDescent="0.35">
      <c r="A14" s="3">
        <f t="shared" si="2"/>
        <v>8</v>
      </c>
      <c r="B14" s="3">
        <f t="shared" si="3"/>
        <v>90</v>
      </c>
      <c r="C14" s="3">
        <f t="shared" si="4"/>
        <v>101</v>
      </c>
      <c r="D14" s="3" t="e">
        <f t="shared" si="0"/>
        <v>#N/A</v>
      </c>
      <c r="E14" s="3" t="e">
        <f t="shared" si="1"/>
        <v>#N/A</v>
      </c>
      <c r="F14" s="3">
        <f t="shared" si="5"/>
        <v>197575015.64830446</v>
      </c>
      <c r="G14" s="7">
        <f t="shared" si="6"/>
        <v>2031</v>
      </c>
    </row>
    <row r="15" spans="1:68" x14ac:dyDescent="0.35">
      <c r="A15" s="3">
        <f t="shared" si="2"/>
        <v>9</v>
      </c>
      <c r="B15" s="3">
        <f t="shared" si="3"/>
        <v>102</v>
      </c>
      <c r="C15" s="3">
        <f t="shared" si="4"/>
        <v>113</v>
      </c>
      <c r="D15" s="3" t="e">
        <f t="shared" si="0"/>
        <v>#N/A</v>
      </c>
      <c r="E15" s="3" t="e">
        <f t="shared" si="1"/>
        <v>#N/A</v>
      </c>
      <c r="F15" s="3">
        <f t="shared" si="5"/>
        <v>206268316.33682987</v>
      </c>
      <c r="G15" s="7">
        <f t="shared" si="6"/>
        <v>2032</v>
      </c>
    </row>
    <row r="16" spans="1:68" x14ac:dyDescent="0.35">
      <c r="A16" s="3">
        <f t="shared" si="2"/>
        <v>10</v>
      </c>
      <c r="B16" s="3">
        <f t="shared" si="3"/>
        <v>114</v>
      </c>
      <c r="C16" s="3">
        <f t="shared" si="4"/>
        <v>125</v>
      </c>
      <c r="D16" s="3" t="e">
        <f t="shared" si="0"/>
        <v>#N/A</v>
      </c>
      <c r="E16" s="3" t="e">
        <f t="shared" si="1"/>
        <v>#N/A</v>
      </c>
      <c r="F16" s="3">
        <f t="shared" si="5"/>
        <v>215344122.2556504</v>
      </c>
      <c r="G16" s="7">
        <f t="shared" si="6"/>
        <v>2033</v>
      </c>
    </row>
    <row r="17" spans="1:7" x14ac:dyDescent="0.35">
      <c r="A17" s="3">
        <f t="shared" si="2"/>
        <v>11</v>
      </c>
      <c r="B17" s="3">
        <f t="shared" si="3"/>
        <v>126</v>
      </c>
      <c r="C17" s="3">
        <f t="shared" si="4"/>
        <v>137</v>
      </c>
      <c r="D17" s="3" t="e">
        <f t="shared" si="0"/>
        <v>#N/A</v>
      </c>
      <c r="E17" s="3" t="e">
        <f t="shared" si="1"/>
        <v>#N/A</v>
      </c>
      <c r="F17" s="3">
        <f t="shared" si="5"/>
        <v>224819263.63489902</v>
      </c>
      <c r="G17" s="7">
        <f t="shared" si="6"/>
        <v>2034</v>
      </c>
    </row>
    <row r="18" spans="1:7" x14ac:dyDescent="0.35">
      <c r="A18" s="3">
        <f t="shared" si="2"/>
        <v>12</v>
      </c>
      <c r="B18" s="3">
        <f t="shared" si="3"/>
        <v>138</v>
      </c>
      <c r="C18" s="3">
        <f t="shared" si="4"/>
        <v>149</v>
      </c>
      <c r="D18" s="3" t="e">
        <f t="shared" si="0"/>
        <v>#N/A</v>
      </c>
      <c r="E18" s="3" t="e">
        <f t="shared" si="1"/>
        <v>#N/A</v>
      </c>
      <c r="F18" s="3">
        <f t="shared" si="5"/>
        <v>234711311.23483458</v>
      </c>
      <c r="G18" s="7">
        <f t="shared" si="6"/>
        <v>2035</v>
      </c>
    </row>
    <row r="19" spans="1:7" x14ac:dyDescent="0.35">
      <c r="A19" s="3">
        <f t="shared" si="2"/>
        <v>13</v>
      </c>
      <c r="B19" s="3">
        <f t="shared" si="3"/>
        <v>150</v>
      </c>
      <c r="C19" s="3">
        <f t="shared" si="4"/>
        <v>161</v>
      </c>
      <c r="D19" s="3" t="e">
        <f t="shared" si="0"/>
        <v>#N/A</v>
      </c>
      <c r="E19" s="3" t="e">
        <f t="shared" si="1"/>
        <v>#N/A</v>
      </c>
      <c r="F19" s="3">
        <f t="shared" si="5"/>
        <v>245038608.9291673</v>
      </c>
      <c r="G19" s="7">
        <f t="shared" si="6"/>
        <v>2036</v>
      </c>
    </row>
    <row r="20" spans="1:7" x14ac:dyDescent="0.35">
      <c r="A20" s="3">
        <f t="shared" si="2"/>
        <v>14</v>
      </c>
      <c r="B20" s="3">
        <f t="shared" si="3"/>
        <v>162</v>
      </c>
      <c r="C20" s="3">
        <f t="shared" si="4"/>
        <v>173</v>
      </c>
      <c r="D20" s="3">
        <f>+HLOOKUP(A20,$B$1:$BP$2,2,0)*(1+HLOOKUP(G20,$I$8:$AC$9,2,0))^(A20-$A$6)</f>
        <v>63.024571868962958</v>
      </c>
      <c r="E20" s="3">
        <f t="shared" si="1"/>
        <v>338.82009836754486</v>
      </c>
      <c r="F20" s="3">
        <f t="shared" si="5"/>
        <v>255820307.72205067</v>
      </c>
      <c r="G20" s="7">
        <f t="shared" si="6"/>
        <v>2037</v>
      </c>
    </row>
    <row r="21" spans="1:7" x14ac:dyDescent="0.35">
      <c r="A21" s="3">
        <f t="shared" si="2"/>
        <v>15</v>
      </c>
      <c r="B21" s="3">
        <f t="shared" si="3"/>
        <v>174</v>
      </c>
      <c r="C21" s="3">
        <f t="shared" si="4"/>
        <v>185</v>
      </c>
      <c r="D21" s="3">
        <f t="shared" si="0"/>
        <v>70.1085337470344</v>
      </c>
      <c r="E21" s="3">
        <f t="shared" si="1"/>
        <v>348.98470131857124</v>
      </c>
      <c r="F21" s="3">
        <f t="shared" si="5"/>
        <v>267076401.26182091</v>
      </c>
      <c r="G21" s="7">
        <f t="shared" si="6"/>
        <v>2038</v>
      </c>
    </row>
    <row r="22" spans="1:7" x14ac:dyDescent="0.35">
      <c r="A22" s="3">
        <f t="shared" si="2"/>
        <v>16</v>
      </c>
      <c r="B22" s="3">
        <f t="shared" si="3"/>
        <v>186</v>
      </c>
      <c r="C22" s="3">
        <f t="shared" si="4"/>
        <v>197</v>
      </c>
      <c r="D22" s="3">
        <f t="shared" si="0"/>
        <v>77.560811223108047</v>
      </c>
      <c r="E22" s="3">
        <f t="shared" si="1"/>
        <v>359.45424235812828</v>
      </c>
      <c r="F22" s="3">
        <f t="shared" si="5"/>
        <v>278827762.91734105</v>
      </c>
      <c r="G22" s="7">
        <f t="shared" si="6"/>
        <v>2039</v>
      </c>
    </row>
    <row r="23" spans="1:7" x14ac:dyDescent="0.35">
      <c r="A23" s="3">
        <f t="shared" si="2"/>
        <v>17</v>
      </c>
      <c r="B23" s="3">
        <f t="shared" si="3"/>
        <v>198</v>
      </c>
      <c r="C23" s="3">
        <f t="shared" si="4"/>
        <v>209</v>
      </c>
      <c r="D23" s="3">
        <f t="shared" si="0"/>
        <v>85.39712766737378</v>
      </c>
      <c r="E23" s="3">
        <f t="shared" si="1"/>
        <v>370.23786962887215</v>
      </c>
      <c r="F23" s="3">
        <f t="shared" si="5"/>
        <v>291096184.48570406</v>
      </c>
      <c r="G23" s="7">
        <f t="shared" si="6"/>
        <v>2040</v>
      </c>
    </row>
    <row r="24" spans="1:7" x14ac:dyDescent="0.35">
      <c r="A24" s="3">
        <f t="shared" si="2"/>
        <v>18</v>
      </c>
      <c r="B24" s="3">
        <f t="shared" si="3"/>
        <v>210</v>
      </c>
      <c r="C24" s="3">
        <f t="shared" si="4"/>
        <v>221</v>
      </c>
      <c r="D24" s="3">
        <f t="shared" si="0"/>
        <v>95.052512585894604</v>
      </c>
      <c r="E24" s="3">
        <f t="shared" si="1"/>
        <v>381.34500571773833</v>
      </c>
      <c r="F24" s="3">
        <f t="shared" si="5"/>
        <v>303904416.60307503</v>
      </c>
      <c r="G24" s="7">
        <f t="shared" si="6"/>
        <v>2041</v>
      </c>
    </row>
    <row r="25" spans="1:7" x14ac:dyDescent="0.35">
      <c r="A25" s="3">
        <f t="shared" si="2"/>
        <v>19</v>
      </c>
      <c r="B25" s="3">
        <f t="shared" si="3"/>
        <v>222</v>
      </c>
      <c r="C25" s="3">
        <f t="shared" si="4"/>
        <v>233</v>
      </c>
      <c r="D25" s="3">
        <f t="shared" si="0"/>
        <v>105.21036318462602</v>
      </c>
      <c r="E25" s="3">
        <f t="shared" si="1"/>
        <v>392.78535588927048</v>
      </c>
      <c r="F25" s="3">
        <f t="shared" si="5"/>
        <v>317276210.93361032</v>
      </c>
      <c r="G25" s="7">
        <f t="shared" si="6"/>
        <v>2042</v>
      </c>
    </row>
    <row r="26" spans="1:7" x14ac:dyDescent="0.35">
      <c r="A26" s="3">
        <f t="shared" ref="A26" si="7">+A25+1</f>
        <v>20</v>
      </c>
      <c r="B26" s="3">
        <f t="shared" si="3"/>
        <v>234</v>
      </c>
      <c r="C26" s="3">
        <f t="shared" si="4"/>
        <v>245</v>
      </c>
      <c r="D26" s="3">
        <f>+HLOOKUP(A26,$B$1:$BP$2,2,0)*(1+HLOOKUP(G26,$I$8:$AC$9,2,0))^(A26-$A$6)</f>
        <v>115.89213755795403</v>
      </c>
      <c r="E26" s="3">
        <f t="shared" si="1"/>
        <v>404.5689165659486</v>
      </c>
      <c r="F26" s="3">
        <f t="shared" si="5"/>
        <v>331236364.2146892</v>
      </c>
      <c r="G26" s="7">
        <f t="shared" si="6"/>
        <v>2043</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B379242C2870B4BA5ACF5A6EF2DFDEA" ma:contentTypeVersion="17" ma:contentTypeDescription="Crear nuevo documento." ma:contentTypeScope="" ma:versionID="0ed44a36159337ff6eca717d4873f088">
  <xsd:schema xmlns:xsd="http://www.w3.org/2001/XMLSchema" xmlns:xs="http://www.w3.org/2001/XMLSchema" xmlns:p="http://schemas.microsoft.com/office/2006/metadata/properties" xmlns:ns1="http://schemas.microsoft.com/sharepoint/v3" xmlns:ns3="67c040f5-0bf9-436c-8aa5-f551c2422a94" xmlns:ns4="1afb37bc-fa04-42ea-a304-63a0daf78a64" targetNamespace="http://schemas.microsoft.com/office/2006/metadata/properties" ma:root="true" ma:fieldsID="643532aaccf3a61ea58c3031673ba7aa" ns1:_="" ns3:_="" ns4:_="">
    <xsd:import namespace="http://schemas.microsoft.com/sharepoint/v3"/>
    <xsd:import namespace="67c040f5-0bf9-436c-8aa5-f551c2422a94"/>
    <xsd:import namespace="1afb37bc-fa04-42ea-a304-63a0daf78a6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3:_activity" minOccurs="0"/>
                <xsd:element ref="ns3:MediaServiceObjectDetectorVersions" minOccurs="0"/>
                <xsd:element ref="ns1:_ip_UnifiedCompliancePolicyProperties" minOccurs="0"/>
                <xsd:element ref="ns1:_ip_UnifiedCompliancePolicyUIAction"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Propiedades de la Directiva de cumplimiento unificado" ma:hidden="true" ma:internalName="_ip_UnifiedCompliancePolicyProperties">
      <xsd:simpleType>
        <xsd:restriction base="dms:Note"/>
      </xsd:simpleType>
    </xsd:element>
    <xsd:element name="_ip_UnifiedCompliancePolicyUIAction" ma:index="22"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c040f5-0bf9-436c-8aa5-f551c2422a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activity" ma:index="19" nillable="true" ma:displayName="_activity" ma:hidden="true" ma:internalName="_activity">
      <xsd:simpleType>
        <xsd:restriction base="dms:Note"/>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ystemTags" ma:index="23" nillable="true" ma:displayName="MediaServiceSystemTags" ma:hidden="true" ma:internalName="MediaServiceSystemTags" ma:readOnly="true">
      <xsd:simpleType>
        <xsd:restriction base="dms:Note"/>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afb37bc-fa04-42ea-a304-63a0daf78a64"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B Q D A A B Q S w M E F A A C A A g A B k v 7 V n R L 3 8 m k A A A A 9 g A A A B I A H A B D b 2 5 m a W c v U G F j a 2 F n Z S 5 4 b W w g o h g A K K A U A A A A A A A A A A A A A A A A A A A A A A A A A A A A h Y 8 x D o I w G I W v Q r r T l p o Y J D 9 l Y J V o Y m J c m 1 K h E Y q h x X I 3 B 4 / k F c Q o 6 u b 4 v v c N 7 9 2 v N 8 j G t g k u q r e 6 M y m K M E W B M r I r t a l S N L h j G K O M w 1 b I k 6 h U M M n G J q M t U 1 Q 7 d 0 4 I 8 d 5 j v 8 B d X x F G a U Q O x X o n a 9 U K 9 J H 1 f z n U x j p h p E I c 9 q 8 x n O G I x n g V L z E F M k M o t P k K b N r 7 b H 8 g 5 E P j h l 5 x Z c N 8 A 2 S O Q N 4 f + A N Q S w M E F A A C A A g A B k v 7 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Z L + 1 Y o i k e 4 D g A A A B E A A A A T A B w A R m 9 y b X V s Y X M v U 2 V j d G l v b j E u b S C i G A A o o B Q A A A A A A A A A A A A A A A A A A A A A A A A A A A A r T k 0 u y c z P U w i G 0 I b W A F B L A Q I t A B Q A A g A I A A Z L + 1 Z 0 S 9 / J p A A A A P Y A A A A S A A A A A A A A A A A A A A A A A A A A A A B D b 2 5 m a W c v U G F j a 2 F n Z S 5 4 b W x Q S w E C L Q A U A A I A C A A G S / t W D 8 r p q 6 Q A A A D p A A A A E w A A A A A A A A A A A A A A A A D w A A A A W 0 N v b n R l b n R f V H l w Z X N d L n h t b F B L A Q I t A B Q A A g A I A A Z L + 1 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E g k c / 3 P s K R Y z 9 + 9 L C 3 k T R A A A A A A I A A A A A A A N m A A D A A A A A E A A A A J O o D v 9 o + / y n / X Q I L R Z d 3 c Q A A A A A B I A A A K A A A A A Q A A A A b A y a k E L o j r w B L d r 3 E y + d i V A A A A A f a K k 6 y 0 + + Y b j V m 4 t q M 6 a o m Z v t z E M G + q B u v b h O V Q R 2 I s h i l s 2 4 F V m n x 9 x n k 8 2 r y 4 j + t Q n S 6 J P u c W k u 8 h G j 8 6 8 A R F m C b a 2 y d R / H a J 9 q o 5 g 6 w h Q A A A A A P Y E 3 T W W a Q 9 2 X q e o 6 U M r R T a 4 L w w = = < / D a t a M a s h u p > 
</file>

<file path=customXml/item4.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activity xmlns="67c040f5-0bf9-436c-8aa5-f551c2422a94" xsi:nil="true"/>
  </documentManagement>
</p:properties>
</file>

<file path=customXml/itemProps1.xml><?xml version="1.0" encoding="utf-8"?>
<ds:datastoreItem xmlns:ds="http://schemas.openxmlformats.org/officeDocument/2006/customXml" ds:itemID="{2A3FF346-DB0E-4257-87F8-B078B99FDDFF}">
  <ds:schemaRefs>
    <ds:schemaRef ds:uri="http://schemas.microsoft.com/sharepoint/v3/contenttype/forms"/>
  </ds:schemaRefs>
</ds:datastoreItem>
</file>

<file path=customXml/itemProps2.xml><?xml version="1.0" encoding="utf-8"?>
<ds:datastoreItem xmlns:ds="http://schemas.openxmlformats.org/officeDocument/2006/customXml" ds:itemID="{B82DFCAC-E607-4358-8501-5995AE3673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c040f5-0bf9-436c-8aa5-f551c2422a94"/>
    <ds:schemaRef ds:uri="1afb37bc-fa04-42ea-a304-63a0daf78a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95BF239-D925-4799-911E-A1CBE538DCFD}">
  <ds:schemaRefs>
    <ds:schemaRef ds:uri="http://schemas.microsoft.com/DataMashup"/>
  </ds:schemaRefs>
</ds:datastoreItem>
</file>

<file path=customXml/itemProps4.xml><?xml version="1.0" encoding="utf-8"?>
<ds:datastoreItem xmlns:ds="http://schemas.openxmlformats.org/officeDocument/2006/customXml" ds:itemID="{D00E654F-27EB-424B-B7D1-F94000EC65E5}">
  <ds:schemaRefs>
    <ds:schemaRef ds:uri="http://schemas.microsoft.com/office/2006/documentManagement/types"/>
    <ds:schemaRef ds:uri="http://purl.org/dc/elements/1.1/"/>
    <ds:schemaRef ds:uri="67c040f5-0bf9-436c-8aa5-f551c2422a94"/>
    <ds:schemaRef ds:uri="http://www.w3.org/XML/1998/namespace"/>
    <ds:schemaRef ds:uri="http://purl.org/dc/terms/"/>
    <ds:schemaRef ds:uri="http://purl.org/dc/dcmitype/"/>
    <ds:schemaRef ds:uri="http://schemas.openxmlformats.org/package/2006/metadata/core-properties"/>
    <ds:schemaRef ds:uri="http://schemas.microsoft.com/office/2006/metadata/properties"/>
    <ds:schemaRef ds:uri="http://schemas.microsoft.com/office/infopath/2007/PartnerControls"/>
    <ds:schemaRef ds:uri="1afb37bc-fa04-42ea-a304-63a0daf78a64"/>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Simulador</vt:lpstr>
      <vt:lpstr>Tablas</vt:lpstr>
      <vt:lpstr>Front</vt:lpstr>
      <vt:lpstr>Calculos</vt:lpstr>
      <vt:lpstr>Seguros</vt:lpstr>
      <vt:lpstr>Decisor</vt:lpstr>
      <vt:lpstr>Meses</vt:lpstr>
    </vt:vector>
  </TitlesOfParts>
  <Company>Bancolombia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Bancolombia</dc:creator>
  <cp:lastModifiedBy>Lizeth Tatiana Sierra Leon</cp:lastModifiedBy>
  <dcterms:created xsi:type="dcterms:W3CDTF">2016-08-31T15:31:15Z</dcterms:created>
  <dcterms:modified xsi:type="dcterms:W3CDTF">2024-04-18T19:49:04Z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0x010100BB379242C2870B4BA5ACF5A6EF2DFDEA</vt:lpwstr>
  </property>
</Properties>
</file>